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2715" windowWidth="22500" windowHeight="7395" activeTab="1"/>
  </bookViews>
  <sheets>
    <sheet name="方案一" sheetId="3" r:id="rId1"/>
    <sheet name="投资表" sheetId="5" r:id="rId2"/>
  </sheets>
  <calcPr calcId="145621" concurrentCalc="0"/>
</workbook>
</file>

<file path=xl/calcChain.xml><?xml version="1.0" encoding="utf-8"?>
<calcChain xmlns="http://schemas.openxmlformats.org/spreadsheetml/2006/main">
  <c r="C6" i="3" l="1"/>
  <c r="F6" i="3"/>
  <c r="J6" i="3"/>
  <c r="C7" i="3"/>
  <c r="F7" i="3"/>
  <c r="J7" i="3"/>
  <c r="C8" i="3"/>
  <c r="F8" i="3"/>
  <c r="J8" i="3"/>
  <c r="C9" i="3"/>
  <c r="F9" i="3"/>
  <c r="J9" i="3"/>
  <c r="C10" i="3"/>
  <c r="F10" i="3"/>
  <c r="J10" i="3"/>
  <c r="C14" i="3"/>
  <c r="F14" i="3"/>
  <c r="J14" i="3"/>
  <c r="C15" i="3"/>
  <c r="F15" i="3"/>
  <c r="J15" i="3"/>
  <c r="C16" i="3"/>
  <c r="F16" i="3"/>
  <c r="J16" i="3"/>
  <c r="C17" i="3"/>
  <c r="F17" i="3"/>
  <c r="J17" i="3"/>
  <c r="C18" i="3"/>
  <c r="F18" i="3"/>
  <c r="J18" i="3"/>
  <c r="F57" i="3"/>
  <c r="F48" i="3"/>
  <c r="F54" i="3"/>
  <c r="F61" i="3"/>
  <c r="F47" i="3"/>
  <c r="F69" i="3"/>
  <c r="C5" i="3"/>
  <c r="C11" i="3"/>
  <c r="C4" i="3"/>
  <c r="C13" i="3"/>
  <c r="C19" i="3"/>
  <c r="C12" i="3"/>
  <c r="C30" i="3"/>
  <c r="C31" i="3"/>
  <c r="C32" i="3"/>
  <c r="C29" i="3"/>
  <c r="C34" i="3"/>
  <c r="C35" i="3"/>
  <c r="C36" i="3"/>
  <c r="C37" i="3"/>
  <c r="C38" i="3"/>
  <c r="C33" i="3"/>
  <c r="C39" i="3"/>
  <c r="G40" i="3"/>
  <c r="C40" i="3"/>
  <c r="C41" i="3"/>
  <c r="C42" i="3"/>
  <c r="C43" i="3"/>
  <c r="C44" i="3"/>
  <c r="C28" i="3"/>
  <c r="C3" i="3"/>
  <c r="G5" i="3"/>
  <c r="G4" i="3"/>
  <c r="G21" i="3"/>
  <c r="D21" i="3"/>
  <c r="G22" i="3"/>
  <c r="D22" i="3"/>
  <c r="G23" i="3"/>
  <c r="D23" i="3"/>
  <c r="G24" i="3"/>
  <c r="D24" i="3"/>
  <c r="D25" i="3"/>
  <c r="D26" i="3"/>
  <c r="D27" i="3"/>
  <c r="D20" i="3"/>
  <c r="D3" i="3"/>
  <c r="F3" i="3"/>
  <c r="F77" i="3"/>
  <c r="F78" i="3"/>
  <c r="F76" i="3"/>
  <c r="F45" i="3"/>
  <c r="E57" i="3"/>
  <c r="E48" i="3"/>
  <c r="E54" i="3"/>
  <c r="E61" i="3"/>
  <c r="E47" i="3"/>
  <c r="E69" i="3"/>
  <c r="E77" i="3"/>
  <c r="E78" i="3"/>
  <c r="E76" i="3"/>
  <c r="E45" i="3"/>
  <c r="F81" i="3"/>
  <c r="F80" i="3"/>
  <c r="F83" i="3"/>
  <c r="F85" i="3"/>
  <c r="E81" i="3"/>
  <c r="E80" i="3"/>
  <c r="F88" i="3"/>
  <c r="F87" i="3"/>
  <c r="F4" i="3"/>
  <c r="J4" i="3"/>
  <c r="F5" i="3"/>
  <c r="J5" i="3"/>
  <c r="F11" i="3"/>
  <c r="J11" i="3"/>
  <c r="F12" i="3"/>
  <c r="J12" i="3"/>
  <c r="F13" i="3"/>
  <c r="J13" i="3"/>
  <c r="F19" i="3"/>
  <c r="J19" i="3"/>
  <c r="F20" i="3"/>
  <c r="J20" i="3"/>
  <c r="F21" i="3"/>
  <c r="J21" i="3"/>
  <c r="F22" i="3"/>
  <c r="J22" i="3"/>
  <c r="F23" i="3"/>
  <c r="J23" i="3"/>
  <c r="F24" i="3"/>
  <c r="J24" i="3"/>
  <c r="F25" i="3"/>
  <c r="J25" i="3"/>
  <c r="F26" i="3"/>
  <c r="J26" i="3"/>
  <c r="F27" i="3"/>
  <c r="J27" i="3"/>
  <c r="F28" i="3"/>
  <c r="J28" i="3"/>
  <c r="F29" i="3"/>
  <c r="J29" i="3"/>
  <c r="F30" i="3"/>
  <c r="J30" i="3"/>
  <c r="F31" i="3"/>
  <c r="J31" i="3"/>
  <c r="F32" i="3"/>
  <c r="J32" i="3"/>
  <c r="F33" i="3"/>
  <c r="J33" i="3"/>
  <c r="F34" i="3"/>
  <c r="J34" i="3"/>
  <c r="F35" i="3"/>
  <c r="J35" i="3"/>
  <c r="F36" i="3"/>
  <c r="J36" i="3"/>
  <c r="F37" i="3"/>
  <c r="J37" i="3"/>
  <c r="F38" i="3"/>
  <c r="J38" i="3"/>
  <c r="F39" i="3"/>
  <c r="J39" i="3"/>
  <c r="F40" i="3"/>
  <c r="J40" i="3"/>
  <c r="F41" i="3"/>
  <c r="J41" i="3"/>
  <c r="F42" i="3"/>
  <c r="J42" i="3"/>
  <c r="F43" i="3"/>
  <c r="J43" i="3"/>
  <c r="F44" i="3"/>
  <c r="J44" i="3"/>
  <c r="G12" i="3"/>
  <c r="J3" i="3"/>
</calcChain>
</file>

<file path=xl/sharedStrings.xml><?xml version="1.0" encoding="utf-8"?>
<sst xmlns="http://schemas.openxmlformats.org/spreadsheetml/2006/main" count="405" uniqueCount="191">
  <si>
    <t>序号</t>
  </si>
  <si>
    <t>工程或费用名称</t>
  </si>
  <si>
    <t>建筑工程费  (万元)</t>
    <phoneticPr fontId="1" type="noConversion"/>
  </si>
  <si>
    <t>设备购置及安装工程费</t>
  </si>
  <si>
    <t>其他费用</t>
  </si>
  <si>
    <t>合计</t>
  </si>
  <si>
    <t>技术经济指标</t>
  </si>
  <si>
    <r>
      <t>比例</t>
    </r>
    <r>
      <rPr>
        <sz val="12"/>
        <color theme="1"/>
        <rFont val="Times New Roman"/>
        <family val="1"/>
      </rPr>
      <t>(%)</t>
    </r>
  </si>
  <si>
    <t>备注</t>
  </si>
  <si>
    <t>工程量</t>
  </si>
  <si>
    <t>单位</t>
  </si>
  <si>
    <t>单价（元）</t>
  </si>
  <si>
    <t>一</t>
  </si>
  <si>
    <t>工程费用</t>
  </si>
  <si>
    <t>建筑工程</t>
  </si>
  <si>
    <t>㎡</t>
  </si>
  <si>
    <t>装饰装修工程</t>
  </si>
  <si>
    <t>公用工程</t>
  </si>
  <si>
    <t>给排水</t>
  </si>
  <si>
    <t>电气</t>
  </si>
  <si>
    <t>消防</t>
  </si>
  <si>
    <t>暖通</t>
  </si>
  <si>
    <t>道路标线</t>
  </si>
  <si>
    <t>公交停车系统</t>
  </si>
  <si>
    <t>套</t>
  </si>
  <si>
    <t>车辆检修设备</t>
  </si>
  <si>
    <t>室外工程</t>
  </si>
  <si>
    <t>土石方工程</t>
  </si>
  <si>
    <t>4.1.1</t>
  </si>
  <si>
    <t>挖方</t>
  </si>
  <si>
    <t>m³</t>
  </si>
  <si>
    <r>
      <t>土石比</t>
    </r>
    <r>
      <rPr>
        <sz val="12"/>
        <color theme="1"/>
        <rFont val="Times New Roman"/>
        <family val="1"/>
      </rPr>
      <t>3:7</t>
    </r>
  </si>
  <si>
    <t>4.1.2</t>
  </si>
  <si>
    <t>填方</t>
  </si>
  <si>
    <t>4.1.3</t>
  </si>
  <si>
    <t>弃方</t>
  </si>
  <si>
    <r>
      <t>运距</t>
    </r>
    <r>
      <rPr>
        <sz val="12"/>
        <color theme="1"/>
        <rFont val="Times New Roman"/>
        <family val="1"/>
      </rPr>
      <t>10km</t>
    </r>
  </si>
  <si>
    <t>室外综合管网</t>
  </si>
  <si>
    <t>室外停车场</t>
  </si>
  <si>
    <t>道路及硬质铺装</t>
  </si>
  <si>
    <t>绿化</t>
  </si>
  <si>
    <t>生化池</t>
  </si>
  <si>
    <t>项</t>
  </si>
  <si>
    <t>二</t>
  </si>
  <si>
    <t>工程建设其他费用</t>
  </si>
  <si>
    <t>土地费用</t>
  </si>
  <si>
    <t>根据业主提供资料</t>
  </si>
  <si>
    <t>技术咨询费用</t>
  </si>
  <si>
    <t>项目前期工作咨询费</t>
  </si>
  <si>
    <t>环境影响评价费</t>
  </si>
  <si>
    <t>招标代理费</t>
  </si>
  <si>
    <t>造价咨询服务费</t>
  </si>
  <si>
    <t>2.5.1</t>
  </si>
  <si>
    <t>工程量清单及组价编制、审核费</t>
  </si>
  <si>
    <t>2.5.2</t>
  </si>
  <si>
    <t>结算审核费</t>
  </si>
  <si>
    <t>2.5.3</t>
  </si>
  <si>
    <t>工程量清单施工阶段全过程控制费</t>
  </si>
  <si>
    <t>工程监理费</t>
  </si>
  <si>
    <t>施工图审查费</t>
  </si>
  <si>
    <t>地质灾害危险性评估费</t>
  </si>
  <si>
    <t>水土保持咨询服务费</t>
  </si>
  <si>
    <t>工程建设管理费</t>
  </si>
  <si>
    <t>建设单位管理费</t>
  </si>
  <si>
    <t>建设工程招标投标交易服务费</t>
  </si>
  <si>
    <t>工程相关</t>
  </si>
  <si>
    <t>城市建设配套费</t>
  </si>
  <si>
    <t>人防工程易地建设费</t>
  </si>
  <si>
    <t>防雷设计审核费</t>
  </si>
  <si>
    <t>生产准备及其他费</t>
  </si>
  <si>
    <t>场地准备及临时设施费</t>
  </si>
  <si>
    <t>工程保险费</t>
  </si>
  <si>
    <t>白蚁防治费</t>
  </si>
  <si>
    <t>三</t>
  </si>
  <si>
    <t>预备费</t>
  </si>
  <si>
    <t xml:space="preserve"> </t>
  </si>
  <si>
    <t>基本预备费</t>
  </si>
  <si>
    <t>价差预备费</t>
  </si>
  <si>
    <t>四</t>
  </si>
  <si>
    <t>项目建设投资</t>
  </si>
  <si>
    <t>五</t>
  </si>
  <si>
    <t>建设期利息</t>
  </si>
  <si>
    <t>项目总投资</t>
  </si>
  <si>
    <t>室外管理用房</t>
    <phoneticPr fontId="1" type="noConversion"/>
  </si>
  <si>
    <t>2.1.1</t>
  </si>
  <si>
    <t>编制项目建议书</t>
  </si>
  <si>
    <t>渝价〔2013〕430号</t>
  </si>
  <si>
    <t>2.1.2</t>
  </si>
  <si>
    <t>编制可行性研究报告</t>
  </si>
  <si>
    <t>2.1.3</t>
  </si>
  <si>
    <t>评估项目建议书</t>
  </si>
  <si>
    <t>2.1.4</t>
  </si>
  <si>
    <t>评估可行性研究报告</t>
  </si>
  <si>
    <t>工程设计费</t>
  </si>
  <si>
    <t>计价格[2002]10号文</t>
  </si>
  <si>
    <t>计价格[2002]125号</t>
  </si>
  <si>
    <t>2.3.1</t>
  </si>
  <si>
    <t>编制环境影响报告书（含大纲）</t>
  </si>
  <si>
    <t>2.3.2</t>
  </si>
  <si>
    <t>评估环境影响报告书（含大纲）</t>
  </si>
  <si>
    <t>计价格[2002]1980号</t>
  </si>
  <si>
    <t>2.4.1</t>
  </si>
  <si>
    <t>设计招标代理服务费</t>
  </si>
  <si>
    <t>2.4.2</t>
  </si>
  <si>
    <t>监理招标代理服务费</t>
  </si>
  <si>
    <t>2.4.3</t>
  </si>
  <si>
    <t>施工招标代理付服务费</t>
  </si>
  <si>
    <t>渝价〔2013〕428号</t>
  </si>
  <si>
    <t>发改价格[2007]670号</t>
  </si>
  <si>
    <t>渝价〔2013〕423号</t>
  </si>
  <si>
    <t>渝价(2002)257号</t>
  </si>
  <si>
    <t>保监[2005]22号</t>
  </si>
  <si>
    <t>财建〔2016〕504号</t>
  </si>
  <si>
    <t>渝府发〔2015〕53号</t>
  </si>
  <si>
    <t>渝价〔2010〕230号</t>
  </si>
  <si>
    <t>渝价（2001）402号</t>
  </si>
  <si>
    <t>按工程费的0.8%计取</t>
  </si>
  <si>
    <t>按工程费的0.4%计取</t>
  </si>
  <si>
    <t>渝价〔2013〕426号</t>
  </si>
  <si>
    <t>按（一+二）*8%计</t>
  </si>
  <si>
    <t>保养场建筑</t>
    <phoneticPr fontId="1" type="noConversion"/>
  </si>
  <si>
    <t>渝价（2018）54号</t>
  </si>
  <si>
    <t>挡土墙</t>
    <phoneticPr fontId="1" type="noConversion"/>
  </si>
  <si>
    <t>4.2.1</t>
    <phoneticPr fontId="1" type="noConversion"/>
  </si>
  <si>
    <t>4.2.2</t>
  </si>
  <si>
    <t>4.2.3</t>
  </si>
  <si>
    <t>4.2.4</t>
  </si>
  <si>
    <t>4.2.5</t>
  </si>
  <si>
    <t>1#挡土墙</t>
    <phoneticPr fontId="1" type="noConversion"/>
  </si>
  <si>
    <t>2#挡土墙</t>
  </si>
  <si>
    <t>3#挡土墙</t>
  </si>
  <si>
    <t>4#挡土墙</t>
  </si>
  <si>
    <t>5#挡土墙</t>
  </si>
  <si>
    <t>利率4.9%</t>
  </si>
  <si>
    <t>2#建筑</t>
    <phoneticPr fontId="1" type="noConversion"/>
  </si>
  <si>
    <t>1#建筑</t>
    <phoneticPr fontId="1" type="noConversion"/>
  </si>
  <si>
    <t>3#建筑</t>
    <phoneticPr fontId="1" type="noConversion"/>
  </si>
  <si>
    <t>4#建筑</t>
    <phoneticPr fontId="1" type="noConversion"/>
  </si>
  <si>
    <t>5#建筑</t>
    <phoneticPr fontId="1" type="noConversion"/>
  </si>
  <si>
    <t>1.1.1</t>
    <phoneticPr fontId="1" type="noConversion"/>
  </si>
  <si>
    <t>1.1.2</t>
  </si>
  <si>
    <t>1.1.3</t>
  </si>
  <si>
    <t>1.1.4</t>
  </si>
  <si>
    <t>1.1.5</t>
  </si>
  <si>
    <t>防撞护栏</t>
    <phoneticPr fontId="1" type="noConversion"/>
  </si>
  <si>
    <t>2.1.1</t>
    <phoneticPr fontId="1" type="noConversion"/>
  </si>
  <si>
    <t>2.1.2</t>
    <phoneticPr fontId="1" type="noConversion"/>
  </si>
  <si>
    <t>2.1.3</t>
    <phoneticPr fontId="1" type="noConversion"/>
  </si>
  <si>
    <t>2.1.4</t>
    <phoneticPr fontId="1" type="noConversion"/>
  </si>
  <si>
    <t>2.1.5</t>
    <phoneticPr fontId="1" type="noConversion"/>
  </si>
  <si>
    <t>m</t>
    <phoneticPr fontId="1" type="noConversion"/>
  </si>
  <si>
    <r>
      <t>借方运距</t>
    </r>
    <r>
      <rPr>
        <sz val="12"/>
        <color theme="1"/>
        <rFont val="Times New Roman"/>
        <family val="1"/>
      </rPr>
      <t>10km</t>
    </r>
    <phoneticPr fontId="1" type="noConversion"/>
  </si>
  <si>
    <t>行业调整系数</t>
  </si>
  <si>
    <t>难度调整系数</t>
  </si>
  <si>
    <t>专业调整系数</t>
  </si>
  <si>
    <t>复杂程度调整系数</t>
  </si>
  <si>
    <t>附加调整系数</t>
  </si>
  <si>
    <t>敏感调整系数</t>
  </si>
  <si>
    <t>收费系数</t>
  </si>
  <si>
    <t>建安费（亿元）</t>
  </si>
  <si>
    <t>与项目地址有关</t>
  </si>
  <si>
    <t>六</t>
  </si>
  <si>
    <t>自筹</t>
    <phoneticPr fontId="1" type="noConversion"/>
  </si>
  <si>
    <t>补贴</t>
    <phoneticPr fontId="1" type="noConversion"/>
  </si>
  <si>
    <t>建筑工程费  (万元)</t>
  </si>
  <si>
    <t>比例(%)</t>
  </si>
  <si>
    <t>室外管理用房</t>
  </si>
  <si>
    <t>土石比3:7</t>
  </si>
  <si>
    <t>运距10km</t>
  </si>
  <si>
    <t>个</t>
  </si>
  <si>
    <t>保养场建筑</t>
  </si>
  <si>
    <t>1.1.1</t>
  </si>
  <si>
    <t>1#建筑</t>
  </si>
  <si>
    <t>2#建筑</t>
  </si>
  <si>
    <t>3#建筑</t>
  </si>
  <si>
    <t>4#建筑</t>
  </si>
  <si>
    <t>5#建筑</t>
  </si>
  <si>
    <t>2.1.5</t>
  </si>
  <si>
    <t>挡土墙</t>
  </si>
  <si>
    <t>4.2.1</t>
  </si>
  <si>
    <t>1#挡土墙</t>
  </si>
  <si>
    <t>防撞护栏</t>
  </si>
  <si>
    <t>自筹</t>
  </si>
  <si>
    <t>补贴</t>
  </si>
  <si>
    <t>长生桥公交停车保养场项目投资估算表</t>
    <phoneticPr fontId="1" type="noConversion"/>
  </si>
  <si>
    <t>估算金额（万元）</t>
    <phoneticPr fontId="1" type="noConversion"/>
  </si>
  <si>
    <t>备注</t>
    <phoneticPr fontId="1" type="noConversion"/>
  </si>
  <si>
    <t>暂列</t>
    <phoneticPr fontId="1" type="noConversion"/>
  </si>
  <si>
    <t>基本预备费</t>
    <phoneticPr fontId="1" type="noConversion"/>
  </si>
  <si>
    <t>未经批准，不得动用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</si>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</sst>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0.0_ "/>
    <numFmt numFmtId="179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0" fillId="0" borderId="0" xfId="0" applyNumberForma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C94" sqref="C94"/>
    </sheetView>
  </sheetViews>
  <sheetFormatPr defaultRowHeight="13.5" x14ac:dyDescent="0.15"/>
  <cols>
    <col min="1" max="1" width="13.25" style="21" customWidth="1"/>
    <col min="2" max="2" width="32.875" customWidth="1"/>
    <col min="3" max="3" width="14" style="11" customWidth="1"/>
    <col min="4" max="5" width="9" style="11"/>
    <col min="6" max="6" width="9.5" style="11" bestFit="1" customWidth="1"/>
    <col min="7" max="7" width="9.5" style="20" bestFit="1" customWidth="1"/>
    <col min="8" max="9" width="9" style="11"/>
    <col min="10" max="10" width="9" style="23"/>
    <col min="11" max="11" width="13.125" customWidth="1"/>
    <col min="12" max="12" width="15.25" customWidth="1"/>
    <col min="14" max="14" width="14.625" customWidth="1"/>
    <col min="15" max="15" width="10.375" customWidth="1"/>
    <col min="16" max="16" width="15.375" customWidth="1"/>
    <col min="17" max="17" width="14.875" customWidth="1"/>
  </cols>
  <sheetData>
    <row r="1" spans="1:11" ht="14.25" x14ac:dyDescent="0.15">
      <c r="A1" s="42" t="s">
        <v>0</v>
      </c>
      <c r="B1" s="42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7" t="s">
        <v>6</v>
      </c>
      <c r="H1" s="47"/>
      <c r="I1" s="47"/>
      <c r="J1" s="41" t="s">
        <v>7</v>
      </c>
      <c r="K1" s="42" t="s">
        <v>8</v>
      </c>
    </row>
    <row r="2" spans="1:11" ht="28.5" x14ac:dyDescent="0.15">
      <c r="A2" s="42"/>
      <c r="B2" s="42"/>
      <c r="C2" s="46"/>
      <c r="D2" s="46"/>
      <c r="E2" s="46"/>
      <c r="F2" s="46"/>
      <c r="G2" s="17" t="s">
        <v>9</v>
      </c>
      <c r="H2" s="6" t="s">
        <v>10</v>
      </c>
      <c r="I2" s="6" t="s">
        <v>11</v>
      </c>
      <c r="J2" s="41"/>
      <c r="K2" s="42"/>
    </row>
    <row r="3" spans="1:11" ht="15.75" x14ac:dyDescent="0.25">
      <c r="A3" s="1" t="s">
        <v>12</v>
      </c>
      <c r="B3" s="2" t="s">
        <v>13</v>
      </c>
      <c r="C3" s="7">
        <f>C4+C12+C20+C28</f>
        <v>11450.6829</v>
      </c>
      <c r="D3" s="7">
        <f>D4+D12+D20+D28</f>
        <v>713.12040000000002</v>
      </c>
      <c r="E3" s="8"/>
      <c r="F3" s="9">
        <f>SUM(C3:E3)</f>
        <v>12163.8033</v>
      </c>
      <c r="G3" s="18"/>
      <c r="H3" s="24"/>
      <c r="I3" s="24"/>
      <c r="J3" s="22">
        <f>(F3/$F$84)*100</f>
        <v>1845.7971623672229</v>
      </c>
      <c r="K3" s="2"/>
    </row>
    <row r="4" spans="1:11" ht="15.75" x14ac:dyDescent="0.25">
      <c r="A4" s="1">
        <v>1</v>
      </c>
      <c r="B4" s="2" t="s">
        <v>14</v>
      </c>
      <c r="C4" s="7">
        <f>C5+C11</f>
        <v>2255.7999999999997</v>
      </c>
      <c r="D4" s="8"/>
      <c r="E4" s="8"/>
      <c r="F4" s="9">
        <f>SUM(C4:E4)</f>
        <v>2255.7999999999997</v>
      </c>
      <c r="G4" s="19">
        <f>G5+G11</f>
        <v>9381.6</v>
      </c>
      <c r="H4" s="24" t="s">
        <v>15</v>
      </c>
      <c r="I4" s="24"/>
      <c r="J4" s="22">
        <f>(F4/$F$84)*100</f>
        <v>342.30652503793624</v>
      </c>
      <c r="K4" s="2"/>
    </row>
    <row r="5" spans="1:11" ht="15.75" x14ac:dyDescent="0.25">
      <c r="A5" s="1">
        <v>1.1000000000000001</v>
      </c>
      <c r="B5" s="2" t="s">
        <v>120</v>
      </c>
      <c r="C5" s="7">
        <f>SUM(C6:C10)</f>
        <v>2241.2399999999998</v>
      </c>
      <c r="D5" s="8"/>
      <c r="E5" s="8"/>
      <c r="F5" s="9">
        <f t="shared" ref="F5:F44" si="0">SUM(C5:E5)</f>
        <v>2241.2399999999998</v>
      </c>
      <c r="G5" s="19">
        <f>SUM(G6:G10)</f>
        <v>9236</v>
      </c>
      <c r="H5" s="24" t="s">
        <v>15</v>
      </c>
      <c r="I5" s="9"/>
      <c r="J5" s="22">
        <f>(F5/$F$84)*100</f>
        <v>340.09711684370257</v>
      </c>
      <c r="K5" s="2"/>
    </row>
    <row r="6" spans="1:11" ht="16.149999999999999" hidden="1" x14ac:dyDescent="0.3">
      <c r="A6" s="1" t="s">
        <v>139</v>
      </c>
      <c r="B6" s="2" t="s">
        <v>135</v>
      </c>
      <c r="C6" s="7">
        <f t="shared" ref="C6:C10" si="1">G6*I6/10000</f>
        <v>383</v>
      </c>
      <c r="D6" s="8"/>
      <c r="E6" s="8"/>
      <c r="F6" s="9">
        <f t="shared" si="0"/>
        <v>383</v>
      </c>
      <c r="G6" s="19">
        <v>1532</v>
      </c>
      <c r="H6" s="24" t="s">
        <v>15</v>
      </c>
      <c r="I6" s="9">
        <v>2500</v>
      </c>
      <c r="J6" s="22">
        <f t="shared" ref="J6:J10" si="2">(F6/$F$84)*100</f>
        <v>58.118361153262519</v>
      </c>
      <c r="K6" s="2"/>
    </row>
    <row r="7" spans="1:11" ht="16.149999999999999" hidden="1" x14ac:dyDescent="0.3">
      <c r="A7" s="1" t="s">
        <v>140</v>
      </c>
      <c r="B7" s="2" t="s">
        <v>134</v>
      </c>
      <c r="C7" s="7">
        <f t="shared" si="1"/>
        <v>437.75</v>
      </c>
      <c r="D7" s="8"/>
      <c r="E7" s="8"/>
      <c r="F7" s="9">
        <f t="shared" si="0"/>
        <v>437.75</v>
      </c>
      <c r="G7" s="19">
        <v>1751</v>
      </c>
      <c r="H7" s="24" t="s">
        <v>15</v>
      </c>
      <c r="I7" s="9">
        <v>2500</v>
      </c>
      <c r="J7" s="22">
        <f t="shared" si="2"/>
        <v>66.426403641881635</v>
      </c>
      <c r="K7" s="2"/>
    </row>
    <row r="8" spans="1:11" ht="16.149999999999999" hidden="1" x14ac:dyDescent="0.3">
      <c r="A8" s="1" t="s">
        <v>141</v>
      </c>
      <c r="B8" s="2" t="s">
        <v>136</v>
      </c>
      <c r="C8" s="7">
        <f t="shared" si="1"/>
        <v>906.66</v>
      </c>
      <c r="D8" s="8"/>
      <c r="E8" s="8"/>
      <c r="F8" s="9">
        <f t="shared" si="0"/>
        <v>906.66</v>
      </c>
      <c r="G8" s="19">
        <v>3942</v>
      </c>
      <c r="H8" s="24" t="s">
        <v>15</v>
      </c>
      <c r="I8" s="9">
        <v>2300</v>
      </c>
      <c r="J8" s="22">
        <f t="shared" si="2"/>
        <v>137.58118361153262</v>
      </c>
      <c r="K8" s="2"/>
    </row>
    <row r="9" spans="1:11" ht="16.149999999999999" hidden="1" x14ac:dyDescent="0.3">
      <c r="A9" s="1" t="s">
        <v>142</v>
      </c>
      <c r="B9" s="2" t="s">
        <v>137</v>
      </c>
      <c r="C9" s="7">
        <f t="shared" si="1"/>
        <v>364.25</v>
      </c>
      <c r="D9" s="8"/>
      <c r="E9" s="8"/>
      <c r="F9" s="9">
        <f t="shared" si="0"/>
        <v>364.25</v>
      </c>
      <c r="G9" s="19">
        <v>1457</v>
      </c>
      <c r="H9" s="24" t="s">
        <v>15</v>
      </c>
      <c r="I9" s="9">
        <v>2500</v>
      </c>
      <c r="J9" s="22">
        <f t="shared" si="2"/>
        <v>55.273141122913508</v>
      </c>
      <c r="K9" s="2"/>
    </row>
    <row r="10" spans="1:11" ht="16.149999999999999" hidden="1" x14ac:dyDescent="0.3">
      <c r="A10" s="1" t="s">
        <v>143</v>
      </c>
      <c r="B10" s="2" t="s">
        <v>138</v>
      </c>
      <c r="C10" s="7">
        <f t="shared" si="1"/>
        <v>149.58000000000001</v>
      </c>
      <c r="D10" s="8"/>
      <c r="E10" s="8"/>
      <c r="F10" s="9">
        <f t="shared" si="0"/>
        <v>149.58000000000001</v>
      </c>
      <c r="G10" s="19">
        <v>554</v>
      </c>
      <c r="H10" s="24" t="s">
        <v>15</v>
      </c>
      <c r="I10" s="9">
        <v>2700</v>
      </c>
      <c r="J10" s="22">
        <f t="shared" si="2"/>
        <v>22.698027314112291</v>
      </c>
      <c r="K10" s="2"/>
    </row>
    <row r="11" spans="1:11" ht="15.75" x14ac:dyDescent="0.25">
      <c r="A11" s="1">
        <v>1.2</v>
      </c>
      <c r="B11" s="2" t="s">
        <v>83</v>
      </c>
      <c r="C11" s="7">
        <f>G11*I11/10000</f>
        <v>14.56</v>
      </c>
      <c r="D11" s="8"/>
      <c r="E11" s="8"/>
      <c r="F11" s="9">
        <f t="shared" si="0"/>
        <v>14.56</v>
      </c>
      <c r="G11" s="19">
        <v>145.6</v>
      </c>
      <c r="H11" s="24" t="s">
        <v>15</v>
      </c>
      <c r="I11" s="9">
        <v>1000</v>
      </c>
      <c r="J11" s="22">
        <f t="shared" ref="J11:J44" si="3">(F11/$F$84)*100</f>
        <v>2.2094081942336872</v>
      </c>
      <c r="K11" s="2"/>
    </row>
    <row r="12" spans="1:11" ht="15.75" x14ac:dyDescent="0.25">
      <c r="A12" s="1">
        <v>2</v>
      </c>
      <c r="B12" s="2" t="s">
        <v>16</v>
      </c>
      <c r="C12" s="7">
        <f>C13+C19</f>
        <v>832.27999999999986</v>
      </c>
      <c r="D12" s="8"/>
      <c r="E12" s="8"/>
      <c r="F12" s="9">
        <f t="shared" si="0"/>
        <v>832.27999999999986</v>
      </c>
      <c r="G12" s="19">
        <f>G13+G19</f>
        <v>9381.6</v>
      </c>
      <c r="H12" s="24" t="s">
        <v>15</v>
      </c>
      <c r="I12" s="24"/>
      <c r="J12" s="22">
        <f t="shared" si="3"/>
        <v>126.29438543247342</v>
      </c>
      <c r="K12" s="2"/>
    </row>
    <row r="13" spans="1:11" ht="15.75" x14ac:dyDescent="0.25">
      <c r="A13" s="1">
        <v>2.1</v>
      </c>
      <c r="B13" s="2" t="s">
        <v>120</v>
      </c>
      <c r="C13" s="7">
        <f>SUM(C14:C18)</f>
        <v>817.71999999999991</v>
      </c>
      <c r="D13" s="8"/>
      <c r="E13" s="8"/>
      <c r="F13" s="9">
        <f t="shared" si="0"/>
        <v>817.71999999999991</v>
      </c>
      <c r="G13" s="19">
        <v>9236</v>
      </c>
      <c r="H13" s="24" t="s">
        <v>15</v>
      </c>
      <c r="I13" s="9"/>
      <c r="J13" s="22">
        <f t="shared" si="3"/>
        <v>124.08497723823974</v>
      </c>
      <c r="K13" s="2"/>
    </row>
    <row r="14" spans="1:11" ht="16.149999999999999" hidden="1" x14ac:dyDescent="0.3">
      <c r="A14" s="1" t="s">
        <v>145</v>
      </c>
      <c r="B14" s="2" t="s">
        <v>135</v>
      </c>
      <c r="C14" s="7">
        <f t="shared" ref="C14:C18" si="4">G14*I14/10000</f>
        <v>122.56</v>
      </c>
      <c r="D14" s="8"/>
      <c r="E14" s="8"/>
      <c r="F14" s="9">
        <f t="shared" si="0"/>
        <v>122.56</v>
      </c>
      <c r="G14" s="19">
        <v>1532</v>
      </c>
      <c r="H14" s="24" t="s">
        <v>15</v>
      </c>
      <c r="I14" s="9">
        <v>800</v>
      </c>
      <c r="J14" s="22">
        <f t="shared" si="3"/>
        <v>18.597875569044007</v>
      </c>
      <c r="K14" s="2"/>
    </row>
    <row r="15" spans="1:11" ht="16.149999999999999" hidden="1" x14ac:dyDescent="0.3">
      <c r="A15" s="1" t="s">
        <v>146</v>
      </c>
      <c r="B15" s="2" t="s">
        <v>134</v>
      </c>
      <c r="C15" s="7">
        <f t="shared" si="4"/>
        <v>140.08000000000001</v>
      </c>
      <c r="D15" s="8"/>
      <c r="E15" s="8"/>
      <c r="F15" s="9">
        <f t="shared" si="0"/>
        <v>140.08000000000001</v>
      </c>
      <c r="G15" s="19">
        <v>1751</v>
      </c>
      <c r="H15" s="24" t="s">
        <v>15</v>
      </c>
      <c r="I15" s="9">
        <v>800</v>
      </c>
      <c r="J15" s="22">
        <f t="shared" si="3"/>
        <v>21.256449165402127</v>
      </c>
      <c r="K15" s="2"/>
    </row>
    <row r="16" spans="1:11" ht="16.149999999999999" hidden="1" x14ac:dyDescent="0.3">
      <c r="A16" s="1" t="s">
        <v>147</v>
      </c>
      <c r="B16" s="2" t="s">
        <v>136</v>
      </c>
      <c r="C16" s="7">
        <f t="shared" si="4"/>
        <v>394.2</v>
      </c>
      <c r="D16" s="8"/>
      <c r="E16" s="8"/>
      <c r="F16" s="9">
        <f t="shared" si="0"/>
        <v>394.2</v>
      </c>
      <c r="G16" s="19">
        <v>3942</v>
      </c>
      <c r="H16" s="24" t="s">
        <v>15</v>
      </c>
      <c r="I16" s="9">
        <v>1000</v>
      </c>
      <c r="J16" s="22">
        <f t="shared" si="3"/>
        <v>59.817905918057654</v>
      </c>
      <c r="K16" s="2"/>
    </row>
    <row r="17" spans="1:11" ht="16.149999999999999" hidden="1" x14ac:dyDescent="0.3">
      <c r="A17" s="1" t="s">
        <v>148</v>
      </c>
      <c r="B17" s="2" t="s">
        <v>137</v>
      </c>
      <c r="C17" s="7">
        <f t="shared" si="4"/>
        <v>116.56</v>
      </c>
      <c r="D17" s="8"/>
      <c r="E17" s="8"/>
      <c r="F17" s="9">
        <f t="shared" si="0"/>
        <v>116.56</v>
      </c>
      <c r="G17" s="19">
        <v>1457</v>
      </c>
      <c r="H17" s="24" t="s">
        <v>15</v>
      </c>
      <c r="I17" s="9">
        <v>800</v>
      </c>
      <c r="J17" s="22">
        <f t="shared" si="3"/>
        <v>17.687405159332322</v>
      </c>
      <c r="K17" s="2"/>
    </row>
    <row r="18" spans="1:11" ht="16.149999999999999" hidden="1" x14ac:dyDescent="0.3">
      <c r="A18" s="1" t="s">
        <v>149</v>
      </c>
      <c r="B18" s="2" t="s">
        <v>138</v>
      </c>
      <c r="C18" s="7">
        <f t="shared" si="4"/>
        <v>44.32</v>
      </c>
      <c r="D18" s="8"/>
      <c r="E18" s="8"/>
      <c r="F18" s="9">
        <f t="shared" si="0"/>
        <v>44.32</v>
      </c>
      <c r="G18" s="19">
        <v>554</v>
      </c>
      <c r="H18" s="24" t="s">
        <v>15</v>
      </c>
      <c r="I18" s="9">
        <v>800</v>
      </c>
      <c r="J18" s="22">
        <f t="shared" si="3"/>
        <v>6.7253414264036415</v>
      </c>
      <c r="K18" s="2"/>
    </row>
    <row r="19" spans="1:11" ht="15.75" x14ac:dyDescent="0.25">
      <c r="A19" s="1">
        <v>2.2000000000000002</v>
      </c>
      <c r="B19" s="2" t="s">
        <v>83</v>
      </c>
      <c r="C19" s="7">
        <f>G19*I19/10000</f>
        <v>14.56</v>
      </c>
      <c r="D19" s="8"/>
      <c r="E19" s="8"/>
      <c r="F19" s="9">
        <f t="shared" si="0"/>
        <v>14.56</v>
      </c>
      <c r="G19" s="19">
        <v>145.6</v>
      </c>
      <c r="H19" s="24" t="s">
        <v>15</v>
      </c>
      <c r="I19" s="9">
        <v>1000</v>
      </c>
      <c r="J19" s="22">
        <f t="shared" si="3"/>
        <v>2.2094081942336872</v>
      </c>
      <c r="K19" s="2"/>
    </row>
    <row r="20" spans="1:11" ht="15.75" x14ac:dyDescent="0.15">
      <c r="A20" s="1">
        <v>3</v>
      </c>
      <c r="B20" s="1" t="s">
        <v>17</v>
      </c>
      <c r="C20" s="8"/>
      <c r="D20" s="9">
        <f>SUM(D21:D27)</f>
        <v>713.12040000000002</v>
      </c>
      <c r="E20" s="8"/>
      <c r="F20" s="9">
        <f t="shared" si="0"/>
        <v>713.12040000000002</v>
      </c>
      <c r="G20" s="18"/>
      <c r="H20" s="24"/>
      <c r="I20" s="24"/>
      <c r="J20" s="22">
        <f t="shared" si="3"/>
        <v>108.21250379362669</v>
      </c>
      <c r="K20" s="2"/>
    </row>
    <row r="21" spans="1:11" ht="15.75" x14ac:dyDescent="0.15">
      <c r="A21" s="1">
        <v>3.1</v>
      </c>
      <c r="B21" s="1" t="s">
        <v>18</v>
      </c>
      <c r="C21" s="8"/>
      <c r="D21" s="9">
        <f t="shared" ref="D21:D27" si="5">G21*I21/10000</f>
        <v>56.2896</v>
      </c>
      <c r="E21" s="8"/>
      <c r="F21" s="9">
        <f t="shared" si="0"/>
        <v>56.2896</v>
      </c>
      <c r="G21" s="19">
        <f>G4</f>
        <v>9381.6</v>
      </c>
      <c r="H21" s="24" t="s">
        <v>15</v>
      </c>
      <c r="I21" s="9">
        <v>60</v>
      </c>
      <c r="J21" s="22">
        <f t="shared" si="3"/>
        <v>8.5416691957511386</v>
      </c>
      <c r="K21" s="2"/>
    </row>
    <row r="22" spans="1:11" ht="15.75" x14ac:dyDescent="0.15">
      <c r="A22" s="1">
        <v>3.2</v>
      </c>
      <c r="B22" s="2" t="s">
        <v>19</v>
      </c>
      <c r="C22" s="8"/>
      <c r="D22" s="9">
        <f t="shared" si="5"/>
        <v>173.55959999999999</v>
      </c>
      <c r="E22" s="8"/>
      <c r="F22" s="9">
        <f t="shared" si="0"/>
        <v>173.55959999999999</v>
      </c>
      <c r="G22" s="19">
        <f>G4</f>
        <v>9381.6</v>
      </c>
      <c r="H22" s="24" t="s">
        <v>15</v>
      </c>
      <c r="I22" s="9">
        <v>185</v>
      </c>
      <c r="J22" s="22">
        <f t="shared" si="3"/>
        <v>26.336813353566008</v>
      </c>
      <c r="K22" s="2"/>
    </row>
    <row r="23" spans="1:11" ht="15.75" x14ac:dyDescent="0.15">
      <c r="A23" s="1">
        <v>3.3</v>
      </c>
      <c r="B23" s="1" t="s">
        <v>20</v>
      </c>
      <c r="C23" s="8"/>
      <c r="D23" s="9">
        <f t="shared" si="5"/>
        <v>75.052800000000005</v>
      </c>
      <c r="E23" s="8"/>
      <c r="F23" s="9">
        <f t="shared" si="0"/>
        <v>75.052800000000005</v>
      </c>
      <c r="G23" s="19">
        <f>G4</f>
        <v>9381.6</v>
      </c>
      <c r="H23" s="24" t="s">
        <v>15</v>
      </c>
      <c r="I23" s="9">
        <v>80</v>
      </c>
      <c r="J23" s="22">
        <f t="shared" si="3"/>
        <v>11.388892261001518</v>
      </c>
      <c r="K23" s="2"/>
    </row>
    <row r="24" spans="1:11" ht="15.75" x14ac:dyDescent="0.15">
      <c r="A24" s="1">
        <v>3.4</v>
      </c>
      <c r="B24" s="1" t="s">
        <v>21</v>
      </c>
      <c r="C24" s="8"/>
      <c r="D24" s="9">
        <f t="shared" si="5"/>
        <v>37.526400000000002</v>
      </c>
      <c r="E24" s="8"/>
      <c r="F24" s="9">
        <f t="shared" si="0"/>
        <v>37.526400000000002</v>
      </c>
      <c r="G24" s="19">
        <f>G4</f>
        <v>9381.6</v>
      </c>
      <c r="H24" s="24" t="s">
        <v>15</v>
      </c>
      <c r="I24" s="9">
        <v>40</v>
      </c>
      <c r="J24" s="22">
        <f t="shared" si="3"/>
        <v>5.6944461305007588</v>
      </c>
      <c r="K24" s="2"/>
    </row>
    <row r="25" spans="1:11" ht="15.75" x14ac:dyDescent="0.15">
      <c r="A25" s="1">
        <v>3.5</v>
      </c>
      <c r="B25" s="1" t="s">
        <v>22</v>
      </c>
      <c r="C25" s="8"/>
      <c r="D25" s="9">
        <f t="shared" si="5"/>
        <v>120.69199999999999</v>
      </c>
      <c r="E25" s="8"/>
      <c r="F25" s="9">
        <f t="shared" si="0"/>
        <v>120.69199999999999</v>
      </c>
      <c r="G25" s="19">
        <v>60346</v>
      </c>
      <c r="H25" s="24" t="s">
        <v>15</v>
      </c>
      <c r="I25" s="9">
        <v>20</v>
      </c>
      <c r="J25" s="22">
        <f t="shared" si="3"/>
        <v>18.314415781487099</v>
      </c>
      <c r="K25" s="2"/>
    </row>
    <row r="26" spans="1:11" ht="15.75" x14ac:dyDescent="0.15">
      <c r="A26" s="1">
        <v>3.6</v>
      </c>
      <c r="B26" s="1" t="s">
        <v>23</v>
      </c>
      <c r="C26" s="8"/>
      <c r="D26" s="9">
        <f t="shared" si="5"/>
        <v>50</v>
      </c>
      <c r="E26" s="8"/>
      <c r="F26" s="9">
        <f t="shared" si="0"/>
        <v>50</v>
      </c>
      <c r="G26" s="19">
        <v>1</v>
      </c>
      <c r="H26" s="24" t="s">
        <v>24</v>
      </c>
      <c r="I26" s="9">
        <v>500000</v>
      </c>
      <c r="J26" s="22">
        <f t="shared" si="3"/>
        <v>7.587253414264036</v>
      </c>
      <c r="K26" s="2"/>
    </row>
    <row r="27" spans="1:11" ht="15.75" x14ac:dyDescent="0.15">
      <c r="A27" s="1">
        <v>3.7</v>
      </c>
      <c r="B27" s="1" t="s">
        <v>25</v>
      </c>
      <c r="C27" s="8"/>
      <c r="D27" s="9">
        <f t="shared" si="5"/>
        <v>200</v>
      </c>
      <c r="E27" s="8"/>
      <c r="F27" s="9">
        <f t="shared" si="0"/>
        <v>200</v>
      </c>
      <c r="G27" s="19">
        <v>2</v>
      </c>
      <c r="H27" s="24" t="s">
        <v>24</v>
      </c>
      <c r="I27" s="9">
        <v>1000000</v>
      </c>
      <c r="J27" s="22">
        <f t="shared" si="3"/>
        <v>30.349013657056144</v>
      </c>
      <c r="K27" s="2"/>
    </row>
    <row r="28" spans="1:11" ht="15.75" x14ac:dyDescent="0.25">
      <c r="A28" s="1">
        <v>4</v>
      </c>
      <c r="B28" s="1" t="s">
        <v>26</v>
      </c>
      <c r="C28" s="7">
        <f>C29++C33++C39+C40+C41+C42+C43+C44</f>
        <v>8362.6028999999999</v>
      </c>
      <c r="D28" s="24"/>
      <c r="E28" s="8"/>
      <c r="F28" s="9">
        <f t="shared" si="0"/>
        <v>8362.6028999999999</v>
      </c>
      <c r="G28" s="18"/>
      <c r="H28" s="24"/>
      <c r="I28" s="24"/>
      <c r="J28" s="22">
        <f t="shared" si="3"/>
        <v>1268.9837481031866</v>
      </c>
      <c r="K28" s="2"/>
    </row>
    <row r="29" spans="1:11" ht="15.75" x14ac:dyDescent="0.25">
      <c r="A29" s="1">
        <v>4.0999999999999996</v>
      </c>
      <c r="B29" s="1" t="s">
        <v>27</v>
      </c>
      <c r="C29" s="7">
        <f>SUM(C30:C32)</f>
        <v>3971.8919999999998</v>
      </c>
      <c r="D29" s="24"/>
      <c r="E29" s="8"/>
      <c r="F29" s="9">
        <f t="shared" si="0"/>
        <v>3971.8919999999998</v>
      </c>
      <c r="G29" s="18"/>
      <c r="H29" s="24"/>
      <c r="I29" s="24"/>
      <c r="J29" s="22">
        <f t="shared" si="3"/>
        <v>602.71502276176022</v>
      </c>
      <c r="K29" s="2"/>
    </row>
    <row r="30" spans="1:11" ht="16.5" hidden="1" customHeight="1" x14ac:dyDescent="0.3">
      <c r="A30" s="1" t="s">
        <v>28</v>
      </c>
      <c r="B30" s="1" t="s">
        <v>29</v>
      </c>
      <c r="C30" s="7">
        <f t="shared" ref="C30:C44" si="6">G30*I30/10000</f>
        <v>482.69200000000001</v>
      </c>
      <c r="D30" s="24"/>
      <c r="E30" s="8"/>
      <c r="F30" s="9">
        <f t="shared" si="0"/>
        <v>482.69200000000001</v>
      </c>
      <c r="G30" s="19">
        <v>120673</v>
      </c>
      <c r="H30" s="9" t="s">
        <v>30</v>
      </c>
      <c r="I30" s="9">
        <v>40</v>
      </c>
      <c r="J30" s="22">
        <f t="shared" si="3"/>
        <v>73.246130500758724</v>
      </c>
      <c r="K30" s="2" t="s">
        <v>31</v>
      </c>
    </row>
    <row r="31" spans="1:11" ht="16.149999999999999" hidden="1" x14ac:dyDescent="0.3">
      <c r="A31" s="1" t="s">
        <v>32</v>
      </c>
      <c r="B31" s="1" t="s">
        <v>33</v>
      </c>
      <c r="C31" s="7">
        <f t="shared" si="6"/>
        <v>3489.2</v>
      </c>
      <c r="D31" s="24"/>
      <c r="E31" s="8"/>
      <c r="F31" s="9">
        <f t="shared" si="0"/>
        <v>3489.2</v>
      </c>
      <c r="G31" s="19">
        <v>436150</v>
      </c>
      <c r="H31" s="9" t="s">
        <v>30</v>
      </c>
      <c r="I31" s="9">
        <v>80</v>
      </c>
      <c r="J31" s="22">
        <f t="shared" si="3"/>
        <v>529.46889226100154</v>
      </c>
      <c r="K31" s="2" t="s">
        <v>151</v>
      </c>
    </row>
    <row r="32" spans="1:11" ht="16.149999999999999" hidden="1" x14ac:dyDescent="0.3">
      <c r="A32" s="1" t="s">
        <v>34</v>
      </c>
      <c r="B32" s="1" t="s">
        <v>35</v>
      </c>
      <c r="C32" s="7">
        <f t="shared" si="6"/>
        <v>0</v>
      </c>
      <c r="D32" s="24"/>
      <c r="E32" s="8"/>
      <c r="F32" s="9">
        <f t="shared" si="0"/>
        <v>0</v>
      </c>
      <c r="G32" s="19">
        <v>0</v>
      </c>
      <c r="H32" s="9" t="s">
        <v>30</v>
      </c>
      <c r="I32" s="9">
        <v>25</v>
      </c>
      <c r="J32" s="22">
        <f t="shared" si="3"/>
        <v>0</v>
      </c>
      <c r="K32" s="2" t="s">
        <v>36</v>
      </c>
    </row>
    <row r="33" spans="1:13" ht="15.75" x14ac:dyDescent="0.25">
      <c r="A33" s="1">
        <v>4.2</v>
      </c>
      <c r="B33" s="1" t="s">
        <v>122</v>
      </c>
      <c r="C33" s="7">
        <f>SUM(C34:C38)</f>
        <v>1267.2</v>
      </c>
      <c r="D33" s="7"/>
      <c r="E33" s="7"/>
      <c r="F33" s="9">
        <f>SUM(C33:E33)</f>
        <v>1267.2</v>
      </c>
      <c r="G33" s="19"/>
      <c r="H33" s="9"/>
      <c r="I33" s="9"/>
      <c r="J33" s="22">
        <f t="shared" si="3"/>
        <v>192.29135053110775</v>
      </c>
      <c r="K33" s="2"/>
    </row>
    <row r="34" spans="1:13" ht="16.149999999999999" hidden="1" x14ac:dyDescent="0.3">
      <c r="A34" s="1" t="s">
        <v>123</v>
      </c>
      <c r="B34" s="1" t="s">
        <v>128</v>
      </c>
      <c r="C34" s="7">
        <f t="shared" si="6"/>
        <v>378.45499999999998</v>
      </c>
      <c r="D34" s="24"/>
      <c r="E34" s="8"/>
      <c r="F34" s="9">
        <f t="shared" ref="F34:F39" si="7">SUM(C34:E34)</f>
        <v>378.45499999999998</v>
      </c>
      <c r="G34" s="19">
        <v>6881</v>
      </c>
      <c r="H34" s="9" t="s">
        <v>30</v>
      </c>
      <c r="I34" s="9">
        <v>550</v>
      </c>
      <c r="J34" s="22">
        <f t="shared" si="3"/>
        <v>57.428679817905916</v>
      </c>
      <c r="K34" s="2"/>
    </row>
    <row r="35" spans="1:13" ht="16.149999999999999" hidden="1" x14ac:dyDescent="0.3">
      <c r="A35" s="1" t="s">
        <v>124</v>
      </c>
      <c r="B35" s="1" t="s">
        <v>129</v>
      </c>
      <c r="C35" s="7">
        <f t="shared" si="6"/>
        <v>179.01400000000001</v>
      </c>
      <c r="D35" s="24"/>
      <c r="E35" s="8"/>
      <c r="F35" s="9">
        <f t="shared" si="7"/>
        <v>179.01400000000001</v>
      </c>
      <c r="G35" s="19">
        <v>3254.8</v>
      </c>
      <c r="H35" s="9" t="s">
        <v>30</v>
      </c>
      <c r="I35" s="9">
        <v>550</v>
      </c>
      <c r="J35" s="22">
        <f t="shared" si="3"/>
        <v>27.164491654021244</v>
      </c>
      <c r="K35" s="2"/>
    </row>
    <row r="36" spans="1:13" ht="16.149999999999999" hidden="1" x14ac:dyDescent="0.3">
      <c r="A36" s="1" t="s">
        <v>125</v>
      </c>
      <c r="B36" s="1" t="s">
        <v>130</v>
      </c>
      <c r="C36" s="7">
        <f t="shared" si="6"/>
        <v>457.47899999999998</v>
      </c>
      <c r="D36" s="24"/>
      <c r="E36" s="8"/>
      <c r="F36" s="9">
        <f t="shared" si="7"/>
        <v>457.47899999999998</v>
      </c>
      <c r="G36" s="19">
        <v>8317.7999999999993</v>
      </c>
      <c r="H36" s="9" t="s">
        <v>30</v>
      </c>
      <c r="I36" s="9">
        <v>550</v>
      </c>
      <c r="J36" s="22">
        <f t="shared" si="3"/>
        <v>69.420182094081937</v>
      </c>
      <c r="K36" s="2"/>
    </row>
    <row r="37" spans="1:13" ht="16.149999999999999" hidden="1" x14ac:dyDescent="0.3">
      <c r="A37" s="1" t="s">
        <v>126</v>
      </c>
      <c r="B37" s="1" t="s">
        <v>131</v>
      </c>
      <c r="C37" s="7">
        <f t="shared" si="6"/>
        <v>191.4385</v>
      </c>
      <c r="D37" s="24"/>
      <c r="E37" s="8"/>
      <c r="F37" s="9">
        <f t="shared" si="7"/>
        <v>191.4385</v>
      </c>
      <c r="G37" s="19">
        <v>3480.7</v>
      </c>
      <c r="H37" s="9" t="s">
        <v>30</v>
      </c>
      <c r="I37" s="9">
        <v>550</v>
      </c>
      <c r="J37" s="22">
        <f t="shared" si="3"/>
        <v>29.049848254931714</v>
      </c>
      <c r="K37" s="2"/>
    </row>
    <row r="38" spans="1:13" ht="16.149999999999999" hidden="1" x14ac:dyDescent="0.3">
      <c r="A38" s="1" t="s">
        <v>127</v>
      </c>
      <c r="B38" s="1" t="s">
        <v>132</v>
      </c>
      <c r="C38" s="7">
        <f t="shared" si="6"/>
        <v>60.813499999999998</v>
      </c>
      <c r="D38" s="24"/>
      <c r="E38" s="8"/>
      <c r="F38" s="9">
        <f t="shared" si="7"/>
        <v>60.813499999999998</v>
      </c>
      <c r="G38" s="19">
        <v>1105.7</v>
      </c>
      <c r="H38" s="9" t="s">
        <v>30</v>
      </c>
      <c r="I38" s="9">
        <v>550</v>
      </c>
      <c r="J38" s="22">
        <f t="shared" si="3"/>
        <v>9.22814871016692</v>
      </c>
      <c r="K38" s="2"/>
    </row>
    <row r="39" spans="1:13" ht="15.75" x14ac:dyDescent="0.25">
      <c r="A39" s="1">
        <v>4.3</v>
      </c>
      <c r="B39" s="1" t="s">
        <v>144</v>
      </c>
      <c r="C39" s="7">
        <f t="shared" si="6"/>
        <v>13.29</v>
      </c>
      <c r="D39" s="24"/>
      <c r="E39" s="8"/>
      <c r="F39" s="9">
        <f t="shared" si="7"/>
        <v>13.29</v>
      </c>
      <c r="G39" s="19">
        <v>886</v>
      </c>
      <c r="H39" s="9" t="s">
        <v>150</v>
      </c>
      <c r="I39" s="9">
        <v>150</v>
      </c>
      <c r="J39" s="22">
        <f t="shared" si="3"/>
        <v>2.0166919575113811</v>
      </c>
      <c r="K39" s="2"/>
    </row>
    <row r="40" spans="1:13" ht="15.75" x14ac:dyDescent="0.25">
      <c r="A40" s="1">
        <v>4.4000000000000004</v>
      </c>
      <c r="B40" s="1" t="s">
        <v>37</v>
      </c>
      <c r="C40" s="7">
        <f t="shared" si="6"/>
        <v>342.31740000000002</v>
      </c>
      <c r="D40" s="24"/>
      <c r="E40" s="8"/>
      <c r="F40" s="9">
        <f t="shared" si="0"/>
        <v>342.31740000000002</v>
      </c>
      <c r="G40" s="19">
        <f>G41+G42</f>
        <v>57052.9</v>
      </c>
      <c r="H40" s="24" t="s">
        <v>15</v>
      </c>
      <c r="I40" s="9">
        <v>60</v>
      </c>
      <c r="J40" s="22">
        <f t="shared" si="3"/>
        <v>51.944977238239765</v>
      </c>
      <c r="K40" s="2"/>
    </row>
    <row r="41" spans="1:13" ht="15.75" x14ac:dyDescent="0.25">
      <c r="A41" s="1">
        <v>4.5</v>
      </c>
      <c r="B41" s="1" t="s">
        <v>38</v>
      </c>
      <c r="C41" s="7">
        <f t="shared" si="6"/>
        <v>1837.92</v>
      </c>
      <c r="D41" s="24"/>
      <c r="E41" s="8"/>
      <c r="F41" s="9">
        <f t="shared" si="0"/>
        <v>1837.92</v>
      </c>
      <c r="G41" s="19">
        <v>45948</v>
      </c>
      <c r="H41" s="24" t="s">
        <v>15</v>
      </c>
      <c r="I41" s="9">
        <v>400</v>
      </c>
      <c r="J41" s="22">
        <f t="shared" si="3"/>
        <v>278.89529590288316</v>
      </c>
      <c r="K41" s="2"/>
    </row>
    <row r="42" spans="1:13" ht="15.75" x14ac:dyDescent="0.25">
      <c r="A42" s="1">
        <v>4.5999999999999996</v>
      </c>
      <c r="B42" s="1" t="s">
        <v>39</v>
      </c>
      <c r="C42" s="7">
        <f t="shared" si="6"/>
        <v>444.19600000000003</v>
      </c>
      <c r="D42" s="24"/>
      <c r="E42" s="8"/>
      <c r="F42" s="9">
        <f t="shared" si="0"/>
        <v>444.19600000000003</v>
      </c>
      <c r="G42" s="19">
        <v>11104.9</v>
      </c>
      <c r="H42" s="24" t="s">
        <v>15</v>
      </c>
      <c r="I42" s="9">
        <v>400</v>
      </c>
      <c r="J42" s="22">
        <f t="shared" si="3"/>
        <v>67.404552352048569</v>
      </c>
      <c r="K42" s="2"/>
    </row>
    <row r="43" spans="1:13" ht="15.75" x14ac:dyDescent="0.25">
      <c r="A43" s="1">
        <v>4.7</v>
      </c>
      <c r="B43" s="1" t="s">
        <v>40</v>
      </c>
      <c r="C43" s="7">
        <f t="shared" si="6"/>
        <v>455.78750000000002</v>
      </c>
      <c r="D43" s="24"/>
      <c r="E43" s="8"/>
      <c r="F43" s="9">
        <f t="shared" si="0"/>
        <v>455.78750000000002</v>
      </c>
      <c r="G43" s="19">
        <v>13022.5</v>
      </c>
      <c r="H43" s="24" t="s">
        <v>15</v>
      </c>
      <c r="I43" s="9">
        <v>350</v>
      </c>
      <c r="J43" s="22">
        <f t="shared" si="3"/>
        <v>69.163505311077387</v>
      </c>
      <c r="K43" s="2"/>
    </row>
    <row r="44" spans="1:13" ht="15.75" x14ac:dyDescent="0.25">
      <c r="A44" s="1">
        <v>4.8</v>
      </c>
      <c r="B44" s="1" t="s">
        <v>41</v>
      </c>
      <c r="C44" s="7">
        <f t="shared" si="6"/>
        <v>30</v>
      </c>
      <c r="D44" s="24"/>
      <c r="E44" s="8"/>
      <c r="F44" s="9">
        <f t="shared" si="0"/>
        <v>30</v>
      </c>
      <c r="G44" s="19">
        <v>1</v>
      </c>
      <c r="H44" s="24" t="s">
        <v>42</v>
      </c>
      <c r="I44" s="9">
        <v>300000</v>
      </c>
      <c r="J44" s="22">
        <f t="shared" si="3"/>
        <v>4.5523520485584212</v>
      </c>
      <c r="K44" s="2"/>
    </row>
    <row r="45" spans="1:13" ht="15.75" x14ac:dyDescent="0.15">
      <c r="A45" s="3" t="s">
        <v>43</v>
      </c>
      <c r="B45" s="4" t="s">
        <v>44</v>
      </c>
      <c r="C45" s="26"/>
      <c r="D45" s="26"/>
      <c r="E45" s="12">
        <f>E46+E47+E69+E72+E76</f>
        <v>8310.0163692000006</v>
      </c>
      <c r="F45" s="13">
        <f>F46+F47+F69+F72+F76</f>
        <v>8309.7154891999999</v>
      </c>
      <c r="G45" s="27"/>
      <c r="H45" s="27"/>
      <c r="I45" s="27"/>
      <c r="J45" s="9">
        <v>34.804648951153702</v>
      </c>
      <c r="K45" s="4"/>
    </row>
    <row r="46" spans="1:13" ht="15.75" x14ac:dyDescent="0.15">
      <c r="A46" s="3">
        <v>1</v>
      </c>
      <c r="B46" s="4" t="s">
        <v>45</v>
      </c>
      <c r="C46" s="26"/>
      <c r="D46" s="26"/>
      <c r="E46" s="12">
        <v>6833</v>
      </c>
      <c r="F46" s="13">
        <v>6833</v>
      </c>
      <c r="G46" s="35" t="s">
        <v>46</v>
      </c>
      <c r="H46" s="36"/>
      <c r="I46" s="37"/>
      <c r="J46" s="9">
        <v>28.254195284344714</v>
      </c>
      <c r="K46" s="4"/>
    </row>
    <row r="47" spans="1:13" ht="15.75" x14ac:dyDescent="0.15">
      <c r="A47" s="3">
        <v>2</v>
      </c>
      <c r="B47" s="4" t="s">
        <v>47</v>
      </c>
      <c r="C47" s="26"/>
      <c r="D47" s="26"/>
      <c r="E47" s="12">
        <f>E48+E53+E54+E57+E61+E65+E66+E67+E68</f>
        <v>856.69995800000004</v>
      </c>
      <c r="F47" s="13">
        <f>F48+F53+F54+F57+F61+F65+F66+F67+F68</f>
        <v>856.39907800000003</v>
      </c>
      <c r="G47" s="38"/>
      <c r="H47" s="39"/>
      <c r="I47" s="40"/>
      <c r="J47" s="9">
        <v>3.8436712772829553</v>
      </c>
      <c r="K47" s="4"/>
    </row>
    <row r="48" spans="1:13" ht="15.75" x14ac:dyDescent="0.15">
      <c r="A48" s="3">
        <v>2.1</v>
      </c>
      <c r="B48" s="4" t="s">
        <v>48</v>
      </c>
      <c r="C48" s="26"/>
      <c r="D48" s="26"/>
      <c r="E48" s="12">
        <f>E49+E50+E51+E52</f>
        <v>51.373899999999999</v>
      </c>
      <c r="F48" s="13">
        <f>F49+F50+F51+F52</f>
        <v>51.07302</v>
      </c>
      <c r="G48" s="38"/>
      <c r="H48" s="39"/>
      <c r="I48" s="40"/>
      <c r="J48" s="9">
        <v>0.22290595972402263</v>
      </c>
      <c r="K48" s="4"/>
      <c r="L48" t="s">
        <v>152</v>
      </c>
      <c r="M48">
        <v>0.8</v>
      </c>
    </row>
    <row r="49" spans="1:17" ht="15.6" hidden="1" x14ac:dyDescent="0.25">
      <c r="A49" s="3" t="s">
        <v>84</v>
      </c>
      <c r="B49" s="4" t="s">
        <v>85</v>
      </c>
      <c r="C49" s="26"/>
      <c r="D49" s="26"/>
      <c r="E49" s="12">
        <v>12</v>
      </c>
      <c r="F49" s="13">
        <v>12</v>
      </c>
      <c r="G49" s="35" t="s">
        <v>86</v>
      </c>
      <c r="H49" s="36"/>
      <c r="I49" s="37"/>
      <c r="J49" s="9">
        <v>5.3423460825701256E-2</v>
      </c>
      <c r="K49" s="4"/>
      <c r="L49" t="s">
        <v>153</v>
      </c>
      <c r="M49">
        <v>1</v>
      </c>
    </row>
    <row r="50" spans="1:17" ht="15.6" hidden="1" x14ac:dyDescent="0.25">
      <c r="A50" s="3" t="s">
        <v>87</v>
      </c>
      <c r="B50" s="4" t="s">
        <v>88</v>
      </c>
      <c r="C50" s="26"/>
      <c r="D50" s="26"/>
      <c r="E50" s="12">
        <v>24</v>
      </c>
      <c r="F50" s="13">
        <v>24</v>
      </c>
      <c r="G50" s="35" t="s">
        <v>86</v>
      </c>
      <c r="H50" s="36"/>
      <c r="I50" s="37"/>
      <c r="J50" s="9">
        <v>0.10715613410908774</v>
      </c>
      <c r="K50" s="4"/>
    </row>
    <row r="51" spans="1:17" ht="15.6" hidden="1" x14ac:dyDescent="0.25">
      <c r="A51" s="3" t="s">
        <v>89</v>
      </c>
      <c r="B51" s="4" t="s">
        <v>90</v>
      </c>
      <c r="C51" s="26"/>
      <c r="D51" s="26"/>
      <c r="E51" s="12">
        <v>7</v>
      </c>
      <c r="F51" s="13">
        <v>6.6991200000000006</v>
      </c>
      <c r="G51" s="35" t="s">
        <v>86</v>
      </c>
      <c r="H51" s="36"/>
      <c r="I51" s="37"/>
      <c r="J51" s="9"/>
      <c r="K51" s="4"/>
    </row>
    <row r="52" spans="1:17" ht="15.6" hidden="1" x14ac:dyDescent="0.25">
      <c r="A52" s="3" t="s">
        <v>91</v>
      </c>
      <c r="B52" s="4" t="s">
        <v>92</v>
      </c>
      <c r="C52" s="26"/>
      <c r="D52" s="26"/>
      <c r="E52" s="12">
        <v>8.3739000000000008</v>
      </c>
      <c r="F52" s="13">
        <v>8.3739000000000008</v>
      </c>
      <c r="G52" s="35" t="s">
        <v>86</v>
      </c>
      <c r="H52" s="36"/>
      <c r="I52" s="37"/>
      <c r="J52" s="9"/>
      <c r="K52" s="4"/>
    </row>
    <row r="53" spans="1:17" ht="15.75" x14ac:dyDescent="0.15">
      <c r="A53" s="3">
        <v>2.2000000000000002</v>
      </c>
      <c r="B53" s="4" t="s">
        <v>93</v>
      </c>
      <c r="C53" s="26"/>
      <c r="D53" s="26"/>
      <c r="E53" s="12">
        <v>307</v>
      </c>
      <c r="F53" s="13">
        <v>307</v>
      </c>
      <c r="G53" s="35" t="s">
        <v>94</v>
      </c>
      <c r="H53" s="36"/>
      <c r="I53" s="37"/>
      <c r="J53" s="9">
        <v>1.6654047344174139</v>
      </c>
      <c r="K53" s="4"/>
      <c r="L53" t="s">
        <v>154</v>
      </c>
      <c r="M53">
        <v>1</v>
      </c>
      <c r="N53" t="s">
        <v>155</v>
      </c>
      <c r="O53">
        <v>1</v>
      </c>
      <c r="P53" t="s">
        <v>156</v>
      </c>
      <c r="Q53">
        <v>1</v>
      </c>
    </row>
    <row r="54" spans="1:17" ht="15.75" x14ac:dyDescent="0.15">
      <c r="A54" s="3">
        <v>2.2999999999999998</v>
      </c>
      <c r="B54" s="4" t="s">
        <v>49</v>
      </c>
      <c r="C54" s="26"/>
      <c r="D54" s="26"/>
      <c r="E54" s="12">
        <f>E55+E56</f>
        <v>6</v>
      </c>
      <c r="F54" s="13">
        <f>F55+F56</f>
        <v>6</v>
      </c>
      <c r="G54" s="38" t="s">
        <v>95</v>
      </c>
      <c r="H54" s="39"/>
      <c r="I54" s="40"/>
      <c r="J54" s="9">
        <v>3.8217381068026572E-2</v>
      </c>
      <c r="K54" s="4"/>
      <c r="L54" t="s">
        <v>152</v>
      </c>
      <c r="M54">
        <v>0.6</v>
      </c>
      <c r="N54" t="s">
        <v>157</v>
      </c>
      <c r="O54">
        <v>0.8</v>
      </c>
    </row>
    <row r="55" spans="1:17" ht="15.6" hidden="1" x14ac:dyDescent="0.25">
      <c r="A55" s="3" t="s">
        <v>96</v>
      </c>
      <c r="B55" s="4" t="s">
        <v>97</v>
      </c>
      <c r="C55" s="26"/>
      <c r="D55" s="26"/>
      <c r="E55" s="12">
        <v>5</v>
      </c>
      <c r="F55" s="13">
        <v>5</v>
      </c>
      <c r="G55" s="38"/>
      <c r="H55" s="39"/>
      <c r="I55" s="40"/>
      <c r="J55" s="9"/>
      <c r="K55" s="4"/>
    </row>
    <row r="56" spans="1:17" ht="15.6" hidden="1" x14ac:dyDescent="0.25">
      <c r="A56" s="3" t="s">
        <v>98</v>
      </c>
      <c r="B56" s="4" t="s">
        <v>99</v>
      </c>
      <c r="C56" s="26"/>
      <c r="D56" s="26"/>
      <c r="E56" s="12">
        <v>1</v>
      </c>
      <c r="F56" s="13">
        <v>1</v>
      </c>
      <c r="G56" s="38"/>
      <c r="H56" s="39"/>
      <c r="I56" s="40"/>
      <c r="J56" s="9"/>
      <c r="K56" s="4"/>
    </row>
    <row r="57" spans="1:17" ht="15.75" x14ac:dyDescent="0.15">
      <c r="A57" s="3">
        <v>2.4</v>
      </c>
      <c r="B57" s="4" t="s">
        <v>50</v>
      </c>
      <c r="C57" s="26"/>
      <c r="D57" s="26"/>
      <c r="E57" s="12">
        <f>F57</f>
        <v>60.419499999999999</v>
      </c>
      <c r="F57" s="13">
        <f>F58+F59+F60</f>
        <v>60.419499999999999</v>
      </c>
      <c r="G57" s="38" t="s">
        <v>100</v>
      </c>
      <c r="H57" s="39"/>
      <c r="I57" s="40"/>
      <c r="J57" s="9">
        <v>0.28100512227116198</v>
      </c>
      <c r="K57" s="4"/>
    </row>
    <row r="58" spans="1:17" ht="15.6" hidden="1" x14ac:dyDescent="0.25">
      <c r="A58" s="3" t="s">
        <v>101</v>
      </c>
      <c r="B58" s="4" t="s">
        <v>102</v>
      </c>
      <c r="C58" s="26"/>
      <c r="D58" s="26"/>
      <c r="E58" s="12">
        <v>2</v>
      </c>
      <c r="F58" s="13">
        <v>2</v>
      </c>
      <c r="G58" s="38"/>
      <c r="H58" s="39"/>
      <c r="I58" s="40"/>
      <c r="J58" s="9"/>
      <c r="K58" s="4"/>
    </row>
    <row r="59" spans="1:17" ht="15.6" hidden="1" x14ac:dyDescent="0.25">
      <c r="A59" s="3" t="s">
        <v>103</v>
      </c>
      <c r="B59" s="4" t="s">
        <v>104</v>
      </c>
      <c r="C59" s="26"/>
      <c r="D59" s="26"/>
      <c r="E59" s="12">
        <v>26</v>
      </c>
      <c r="F59" s="13">
        <v>26</v>
      </c>
      <c r="G59" s="38"/>
      <c r="H59" s="39"/>
      <c r="I59" s="40"/>
      <c r="J59" s="9"/>
      <c r="K59" s="4"/>
    </row>
    <row r="60" spans="1:17" ht="15.6" hidden="1" x14ac:dyDescent="0.25">
      <c r="A60" s="3" t="s">
        <v>105</v>
      </c>
      <c r="B60" s="4" t="s">
        <v>106</v>
      </c>
      <c r="C60" s="26"/>
      <c r="D60" s="26"/>
      <c r="E60" s="12">
        <v>32</v>
      </c>
      <c r="F60" s="13">
        <v>32.419499999999999</v>
      </c>
      <c r="G60" s="35"/>
      <c r="H60" s="36"/>
      <c r="I60" s="37"/>
      <c r="J60" s="9"/>
      <c r="K60" s="4"/>
    </row>
    <row r="61" spans="1:17" ht="15.75" x14ac:dyDescent="0.15">
      <c r="A61" s="3">
        <v>2.5</v>
      </c>
      <c r="B61" s="4" t="s">
        <v>51</v>
      </c>
      <c r="C61" s="26"/>
      <c r="D61" s="26"/>
      <c r="E61" s="12">
        <f>E62+E63+E64</f>
        <v>164</v>
      </c>
      <c r="F61" s="13">
        <f>F62+F63+F64</f>
        <v>164</v>
      </c>
      <c r="G61" s="38"/>
      <c r="H61" s="39"/>
      <c r="I61" s="40"/>
      <c r="J61" s="9">
        <v>0.74437792509664535</v>
      </c>
      <c r="K61" s="4"/>
      <c r="L61" t="s">
        <v>152</v>
      </c>
      <c r="M61">
        <v>1</v>
      </c>
    </row>
    <row r="62" spans="1:17" ht="15.6" hidden="1" x14ac:dyDescent="0.25">
      <c r="A62" s="3" t="s">
        <v>52</v>
      </c>
      <c r="B62" s="4" t="s">
        <v>53</v>
      </c>
      <c r="C62" s="26"/>
      <c r="D62" s="26"/>
      <c r="E62" s="12">
        <v>33</v>
      </c>
      <c r="F62" s="13">
        <v>33</v>
      </c>
      <c r="G62" s="38" t="s">
        <v>107</v>
      </c>
      <c r="H62" s="39"/>
      <c r="I62" s="40"/>
      <c r="J62" s="9">
        <v>0.15186888400459719</v>
      </c>
      <c r="K62" s="4"/>
    </row>
    <row r="63" spans="1:17" ht="15.6" hidden="1" x14ac:dyDescent="0.25">
      <c r="A63" s="3" t="s">
        <v>54</v>
      </c>
      <c r="B63" s="4" t="s">
        <v>55</v>
      </c>
      <c r="C63" s="26"/>
      <c r="D63" s="26"/>
      <c r="E63" s="12">
        <v>26</v>
      </c>
      <c r="F63" s="13">
        <v>26</v>
      </c>
      <c r="G63" s="38" t="s">
        <v>107</v>
      </c>
      <c r="H63" s="39"/>
      <c r="I63" s="40"/>
      <c r="J63" s="9">
        <v>0.11932880061660499</v>
      </c>
      <c r="K63" s="4"/>
    </row>
    <row r="64" spans="1:17" ht="15.6" hidden="1" x14ac:dyDescent="0.25">
      <c r="A64" s="3" t="s">
        <v>56</v>
      </c>
      <c r="B64" s="4" t="s">
        <v>57</v>
      </c>
      <c r="C64" s="26"/>
      <c r="D64" s="26"/>
      <c r="E64" s="12">
        <v>105</v>
      </c>
      <c r="F64" s="13">
        <v>105</v>
      </c>
      <c r="G64" s="38" t="s">
        <v>107</v>
      </c>
      <c r="H64" s="39"/>
      <c r="I64" s="40"/>
      <c r="J64" s="9">
        <v>0.47318024047544316</v>
      </c>
      <c r="K64" s="4"/>
    </row>
    <row r="65" spans="1:17" ht="15.75" x14ac:dyDescent="0.15">
      <c r="A65" s="3">
        <v>2.6</v>
      </c>
      <c r="B65" s="4" t="s">
        <v>58</v>
      </c>
      <c r="C65" s="26"/>
      <c r="D65" s="26"/>
      <c r="E65" s="12">
        <v>259</v>
      </c>
      <c r="F65" s="13">
        <v>259</v>
      </c>
      <c r="G65" s="38" t="s">
        <v>108</v>
      </c>
      <c r="H65" s="39"/>
      <c r="I65" s="40"/>
      <c r="J65" s="9">
        <v>1.1741543792444427</v>
      </c>
      <c r="K65" s="4"/>
      <c r="L65" t="s">
        <v>154</v>
      </c>
      <c r="M65">
        <v>1</v>
      </c>
      <c r="N65" t="s">
        <v>155</v>
      </c>
      <c r="O65">
        <v>1</v>
      </c>
      <c r="P65" t="s">
        <v>156</v>
      </c>
      <c r="Q65">
        <v>1</v>
      </c>
    </row>
    <row r="66" spans="1:17" ht="15.75" x14ac:dyDescent="0.15">
      <c r="A66" s="3">
        <v>2.7</v>
      </c>
      <c r="B66" s="4" t="s">
        <v>59</v>
      </c>
      <c r="C66" s="26"/>
      <c r="D66" s="26"/>
      <c r="E66" s="12">
        <v>1.2196080000000002</v>
      </c>
      <c r="F66" s="13">
        <v>1.2196080000000002</v>
      </c>
      <c r="G66" s="38" t="s">
        <v>109</v>
      </c>
      <c r="H66" s="39"/>
      <c r="I66" s="40"/>
      <c r="J66" s="9">
        <v>5.043032723891277E-3</v>
      </c>
      <c r="K66" s="4"/>
      <c r="L66" t="s">
        <v>158</v>
      </c>
      <c r="M66">
        <v>1</v>
      </c>
    </row>
    <row r="67" spans="1:17" ht="15.75" x14ac:dyDescent="0.15">
      <c r="A67" s="3">
        <v>2.8</v>
      </c>
      <c r="B67" s="4" t="s">
        <v>60</v>
      </c>
      <c r="C67" s="26"/>
      <c r="D67" s="26"/>
      <c r="E67" s="12">
        <v>6</v>
      </c>
      <c r="F67" s="13">
        <v>6</v>
      </c>
      <c r="G67" s="38" t="s">
        <v>110</v>
      </c>
      <c r="H67" s="39"/>
      <c r="I67" s="40"/>
      <c r="J67" s="9">
        <v>2.4809771945861009E-2</v>
      </c>
      <c r="K67" s="4"/>
    </row>
    <row r="68" spans="1:17" ht="15.75" x14ac:dyDescent="0.15">
      <c r="A68" s="3">
        <v>2.9</v>
      </c>
      <c r="B68" s="4" t="s">
        <v>61</v>
      </c>
      <c r="C68" s="26"/>
      <c r="D68" s="26"/>
      <c r="E68" s="12">
        <v>1.6869499999999999</v>
      </c>
      <c r="F68" s="13">
        <v>1.6869499999999999</v>
      </c>
      <c r="G68" s="38" t="s">
        <v>111</v>
      </c>
      <c r="H68" s="39"/>
      <c r="I68" s="40"/>
      <c r="J68" s="9">
        <v>6.9754741306783715E-3</v>
      </c>
      <c r="K68" s="4"/>
      <c r="L68" t="s">
        <v>159</v>
      </c>
      <c r="M68">
        <v>1.3738999999999999</v>
      </c>
    </row>
    <row r="69" spans="1:17" ht="15.75" x14ac:dyDescent="0.15">
      <c r="A69" s="3">
        <v>3</v>
      </c>
      <c r="B69" s="4" t="s">
        <v>62</v>
      </c>
      <c r="C69" s="26"/>
      <c r="D69" s="26"/>
      <c r="E69" s="12">
        <f>E70+E71</f>
        <v>166.8331416</v>
      </c>
      <c r="F69" s="13">
        <f>F70+F71</f>
        <v>166.8331416</v>
      </c>
      <c r="G69" s="38"/>
      <c r="H69" s="39"/>
      <c r="I69" s="40"/>
      <c r="J69" s="9">
        <v>0.75348576439238968</v>
      </c>
      <c r="K69" s="4"/>
    </row>
    <row r="70" spans="1:17" ht="15.75" x14ac:dyDescent="0.15">
      <c r="A70" s="3">
        <v>3.1</v>
      </c>
      <c r="B70" s="4" t="s">
        <v>63</v>
      </c>
      <c r="C70" s="26"/>
      <c r="D70" s="26"/>
      <c r="E70" s="12">
        <v>162</v>
      </c>
      <c r="F70" s="13">
        <v>162</v>
      </c>
      <c r="G70" s="38" t="s">
        <v>112</v>
      </c>
      <c r="H70" s="39"/>
      <c r="I70" s="40"/>
      <c r="J70" s="9">
        <v>0.7335009075793808</v>
      </c>
      <c r="K70" s="4"/>
    </row>
    <row r="71" spans="1:17" ht="15.75" x14ac:dyDescent="0.25">
      <c r="A71" s="3">
        <v>3.2</v>
      </c>
      <c r="B71" s="4" t="s">
        <v>64</v>
      </c>
      <c r="C71" s="10"/>
      <c r="D71" s="10"/>
      <c r="E71" s="12">
        <v>4.8331416000000003</v>
      </c>
      <c r="F71" s="13">
        <v>4.8331416000000003</v>
      </c>
      <c r="G71" s="38" t="s">
        <v>121</v>
      </c>
      <c r="H71" s="39"/>
      <c r="I71" s="40"/>
      <c r="J71" s="9">
        <v>1.9984856813008968E-2</v>
      </c>
      <c r="K71" s="4"/>
    </row>
    <row r="72" spans="1:17" ht="15.75" x14ac:dyDescent="0.25">
      <c r="A72" s="3">
        <v>4</v>
      </c>
      <c r="B72" s="4" t="s">
        <v>65</v>
      </c>
      <c r="C72" s="10"/>
      <c r="D72" s="10"/>
      <c r="E72" s="12">
        <v>305.18199999999996</v>
      </c>
      <c r="F72" s="13">
        <v>305.18199999999996</v>
      </c>
      <c r="G72" s="38"/>
      <c r="H72" s="39"/>
      <c r="I72" s="40"/>
      <c r="J72" s="9">
        <v>1.2619159703302925</v>
      </c>
      <c r="K72" s="4"/>
    </row>
    <row r="73" spans="1:17" ht="15.75" x14ac:dyDescent="0.15">
      <c r="A73" s="3">
        <v>4.0999999999999996</v>
      </c>
      <c r="B73" s="4" t="s">
        <v>66</v>
      </c>
      <c r="C73" s="26"/>
      <c r="D73" s="26"/>
      <c r="E73" s="14">
        <v>272.06639999999999</v>
      </c>
      <c r="F73" s="13">
        <v>272.06639999999999</v>
      </c>
      <c r="G73" s="38" t="s">
        <v>113</v>
      </c>
      <c r="H73" s="39"/>
      <c r="I73" s="40"/>
      <c r="J73" s="9">
        <v>1.1249842230219</v>
      </c>
      <c r="K73" s="4"/>
      <c r="L73" t="s">
        <v>160</v>
      </c>
    </row>
    <row r="74" spans="1:17" ht="15.75" x14ac:dyDescent="0.15">
      <c r="A74" s="3">
        <v>4.2</v>
      </c>
      <c r="B74" s="5" t="s">
        <v>67</v>
      </c>
      <c r="C74" s="27"/>
      <c r="D74" s="27"/>
      <c r="E74" s="14">
        <v>32.835599999999999</v>
      </c>
      <c r="F74" s="13">
        <v>32.835599999999999</v>
      </c>
      <c r="G74" s="38" t="s">
        <v>114</v>
      </c>
      <c r="H74" s="39"/>
      <c r="I74" s="40"/>
      <c r="J74" s="9">
        <v>0.13577395795091896</v>
      </c>
      <c r="K74" s="4"/>
      <c r="L74" t="s">
        <v>160</v>
      </c>
    </row>
    <row r="75" spans="1:17" ht="15.75" x14ac:dyDescent="0.15">
      <c r="A75" s="4">
        <v>4.3</v>
      </c>
      <c r="B75" s="4" t="s">
        <v>68</v>
      </c>
      <c r="C75" s="26"/>
      <c r="D75" s="26"/>
      <c r="E75" s="15">
        <v>0.28000000000000003</v>
      </c>
      <c r="F75" s="13">
        <v>0.28000000000000003</v>
      </c>
      <c r="G75" s="35" t="s">
        <v>115</v>
      </c>
      <c r="H75" s="36"/>
      <c r="I75" s="37"/>
      <c r="J75" s="9">
        <v>1.1577893574735139E-3</v>
      </c>
      <c r="K75" s="4"/>
    </row>
    <row r="76" spans="1:17" ht="15.75" x14ac:dyDescent="0.15">
      <c r="A76" s="4">
        <v>5</v>
      </c>
      <c r="B76" s="4" t="s">
        <v>69</v>
      </c>
      <c r="C76" s="26"/>
      <c r="D76" s="26"/>
      <c r="E76" s="15">
        <f>E77+E78+E79</f>
        <v>148.30126960000001</v>
      </c>
      <c r="F76" s="13">
        <f>F77+F78+F79</f>
        <v>148.30126960000001</v>
      </c>
      <c r="G76" s="35"/>
      <c r="H76" s="36"/>
      <c r="I76" s="37"/>
      <c r="J76" s="9">
        <v>0.69138065480335409</v>
      </c>
      <c r="K76" s="4"/>
    </row>
    <row r="77" spans="1:17" ht="15.75" x14ac:dyDescent="0.15">
      <c r="A77" s="4">
        <v>5.0999999999999996</v>
      </c>
      <c r="B77" s="4" t="s">
        <v>70</v>
      </c>
      <c r="C77" s="26"/>
      <c r="D77" s="26"/>
      <c r="E77" s="15">
        <f>F77</f>
        <v>97.310426399999997</v>
      </c>
      <c r="F77" s="13">
        <f>F3*0.8/100</f>
        <v>97.310426399999997</v>
      </c>
      <c r="G77" s="35" t="s">
        <v>116</v>
      </c>
      <c r="H77" s="36"/>
      <c r="I77" s="37"/>
      <c r="J77" s="9">
        <v>0.45448194235224593</v>
      </c>
      <c r="K77" s="4"/>
    </row>
    <row r="78" spans="1:17" ht="15.75" x14ac:dyDescent="0.15">
      <c r="A78" s="4">
        <v>5.2</v>
      </c>
      <c r="B78" s="4" t="s">
        <v>71</v>
      </c>
      <c r="C78" s="26"/>
      <c r="D78" s="26"/>
      <c r="E78" s="15">
        <f>F78</f>
        <v>48.655213199999999</v>
      </c>
      <c r="F78" s="13">
        <f>F3*0.4/100</f>
        <v>48.655213199999999</v>
      </c>
      <c r="G78" s="35" t="s">
        <v>117</v>
      </c>
      <c r="H78" s="36"/>
      <c r="I78" s="37"/>
      <c r="J78" s="9">
        <v>0.22724097117612296</v>
      </c>
      <c r="K78" s="4"/>
    </row>
    <row r="79" spans="1:17" ht="15.75" x14ac:dyDescent="0.15">
      <c r="A79" s="4">
        <v>5.3</v>
      </c>
      <c r="B79" s="4" t="s">
        <v>72</v>
      </c>
      <c r="C79" s="26"/>
      <c r="D79" s="26"/>
      <c r="E79" s="15">
        <v>2.3356300000000001</v>
      </c>
      <c r="F79" s="13">
        <v>2.3356300000000001</v>
      </c>
      <c r="G79" s="35" t="s">
        <v>118</v>
      </c>
      <c r="H79" s="36"/>
      <c r="I79" s="37"/>
      <c r="J79" s="9">
        <v>9.6577412749852265E-3</v>
      </c>
      <c r="K79" s="4"/>
    </row>
    <row r="80" spans="1:17" ht="15.75" x14ac:dyDescent="0.15">
      <c r="A80" s="4" t="s">
        <v>73</v>
      </c>
      <c r="B80" s="4" t="s">
        <v>74</v>
      </c>
      <c r="C80" s="26" t="s">
        <v>75</v>
      </c>
      <c r="D80" s="26" t="s">
        <v>75</v>
      </c>
      <c r="E80" s="15">
        <f>E81</f>
        <v>1091.2415031359999</v>
      </c>
      <c r="F80" s="13">
        <f>F81</f>
        <v>1091.2415031359999</v>
      </c>
      <c r="G80" s="35"/>
      <c r="H80" s="36"/>
      <c r="I80" s="37"/>
      <c r="J80" s="9">
        <v>5.0688557168671791</v>
      </c>
      <c r="K80" s="4"/>
    </row>
    <row r="81" spans="1:13" ht="15.75" x14ac:dyDescent="0.15">
      <c r="A81" s="4">
        <v>1</v>
      </c>
      <c r="B81" s="4" t="s">
        <v>76</v>
      </c>
      <c r="C81" s="26" t="s">
        <v>75</v>
      </c>
      <c r="D81" s="26" t="s">
        <v>75</v>
      </c>
      <c r="E81" s="15">
        <f>F81</f>
        <v>1091.2415031359999</v>
      </c>
      <c r="F81" s="13">
        <f>(F3+F45-F46)*0.08</f>
        <v>1091.2415031359999</v>
      </c>
      <c r="G81" s="35" t="s">
        <v>119</v>
      </c>
      <c r="H81" s="36"/>
      <c r="I81" s="37"/>
      <c r="J81" s="9">
        <v>5.0688557168671791</v>
      </c>
      <c r="K81" s="4"/>
    </row>
    <row r="82" spans="1:13" ht="15.75" x14ac:dyDescent="0.15">
      <c r="A82" s="4">
        <v>2</v>
      </c>
      <c r="B82" s="4" t="s">
        <v>77</v>
      </c>
      <c r="C82" s="26"/>
      <c r="D82" s="26"/>
      <c r="E82" s="15"/>
      <c r="F82" s="13">
        <v>0</v>
      </c>
      <c r="G82" s="35"/>
      <c r="H82" s="36"/>
      <c r="I82" s="37"/>
      <c r="J82" s="9">
        <v>0</v>
      </c>
      <c r="K82" s="4"/>
    </row>
    <row r="83" spans="1:13" ht="15.75" x14ac:dyDescent="0.15">
      <c r="A83" s="4" t="s">
        <v>78</v>
      </c>
      <c r="B83" s="4" t="s">
        <v>79</v>
      </c>
      <c r="C83" s="26"/>
      <c r="D83" s="26"/>
      <c r="E83" s="15"/>
      <c r="F83" s="13">
        <f>F80+F45+F3</f>
        <v>21564.760292335999</v>
      </c>
      <c r="G83" s="35"/>
      <c r="H83" s="36"/>
      <c r="I83" s="37"/>
      <c r="J83" s="9">
        <v>96.683747462051613</v>
      </c>
      <c r="K83" s="4"/>
    </row>
    <row r="84" spans="1:13" ht="15.75" x14ac:dyDescent="0.15">
      <c r="A84" s="4" t="s">
        <v>80</v>
      </c>
      <c r="B84" s="4" t="s">
        <v>81</v>
      </c>
      <c r="C84" s="26"/>
      <c r="D84" s="26"/>
      <c r="E84" s="15"/>
      <c r="F84" s="13">
        <v>659</v>
      </c>
      <c r="G84" s="35" t="s">
        <v>133</v>
      </c>
      <c r="H84" s="36"/>
      <c r="I84" s="37"/>
      <c r="J84" s="9">
        <v>3.3162525379483707</v>
      </c>
      <c r="K84" s="4"/>
      <c r="L84" s="28">
        <v>4.9000000000000002E-2</v>
      </c>
      <c r="M84" s="29">
        <v>0.7</v>
      </c>
    </row>
    <row r="85" spans="1:13" s="30" customFormat="1" ht="14.25" x14ac:dyDescent="0.15">
      <c r="A85" s="1" t="s">
        <v>161</v>
      </c>
      <c r="B85" s="1" t="s">
        <v>82</v>
      </c>
      <c r="C85" s="25"/>
      <c r="D85" s="25"/>
      <c r="E85" s="16"/>
      <c r="F85" s="16">
        <f>F83+F84</f>
        <v>22223.760292335999</v>
      </c>
      <c r="G85" s="43"/>
      <c r="H85" s="44"/>
      <c r="I85" s="45"/>
      <c r="J85" s="25">
        <v>100</v>
      </c>
      <c r="K85" s="1"/>
    </row>
    <row r="87" spans="1:13" x14ac:dyDescent="0.15">
      <c r="E87" s="11" t="s">
        <v>162</v>
      </c>
      <c r="F87" s="11">
        <f>F85*0.3</f>
        <v>6667.1280877007994</v>
      </c>
    </row>
    <row r="88" spans="1:13" x14ac:dyDescent="0.15">
      <c r="E88" s="11" t="s">
        <v>163</v>
      </c>
      <c r="F88" s="11">
        <f>F85*0.7</f>
        <v>15556.632204635198</v>
      </c>
    </row>
  </sheetData>
  <mergeCells count="49">
    <mergeCell ref="G85:I85"/>
    <mergeCell ref="F1:F2"/>
    <mergeCell ref="A1:A2"/>
    <mergeCell ref="B1:B2"/>
    <mergeCell ref="C1:C2"/>
    <mergeCell ref="D1:D2"/>
    <mergeCell ref="E1:E2"/>
    <mergeCell ref="G54:I54"/>
    <mergeCell ref="G1:I1"/>
    <mergeCell ref="G49:I49"/>
    <mergeCell ref="G50:I50"/>
    <mergeCell ref="G51:I51"/>
    <mergeCell ref="G52:I52"/>
    <mergeCell ref="G53:I53"/>
    <mergeCell ref="G66:I66"/>
    <mergeCell ref="G55:I55"/>
    <mergeCell ref="J1:J2"/>
    <mergeCell ref="K1:K2"/>
    <mergeCell ref="G46:I46"/>
    <mergeCell ref="G47:I47"/>
    <mergeCell ref="G48:I48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73:I73"/>
    <mergeCell ref="G74:I74"/>
    <mergeCell ref="G75:I75"/>
    <mergeCell ref="G76:I76"/>
    <mergeCell ref="G67:I67"/>
    <mergeCell ref="G68:I68"/>
    <mergeCell ref="G69:I69"/>
    <mergeCell ref="G70:I70"/>
    <mergeCell ref="G71:I71"/>
    <mergeCell ref="G72:I72"/>
    <mergeCell ref="G82:I82"/>
    <mergeCell ref="G83:I83"/>
    <mergeCell ref="G84:I84"/>
    <mergeCell ref="G77:I77"/>
    <mergeCell ref="G78:I78"/>
    <mergeCell ref="G79:I79"/>
    <mergeCell ref="G80:I80"/>
    <mergeCell ref="G81:I8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BreakPreview" zoomScale="85" zoomScaleNormal="100" zoomScaleSheetLayoutView="85" workbookViewId="0">
      <selection activeCell="A2" sqref="A2:L3"/>
    </sheetView>
  </sheetViews>
  <sheetFormatPr defaultColWidth="9" defaultRowHeight="13.5" x14ac:dyDescent="0.15"/>
  <cols>
    <col min="1" max="1" width="9" style="31"/>
    <col min="2" max="2" width="35.625" style="31" customWidth="1"/>
    <col min="3" max="3" width="18.25" style="31" hidden="1" customWidth="1"/>
    <col min="4" max="4" width="22" style="31" hidden="1" customWidth="1"/>
    <col min="5" max="5" width="0" style="31" hidden="1" customWidth="1"/>
    <col min="6" max="6" width="18" style="31" customWidth="1"/>
    <col min="7" max="7" width="16.25" style="31" hidden="1" customWidth="1"/>
    <col min="8" max="8" width="20.625" style="31" hidden="1" customWidth="1"/>
    <col min="9" max="9" width="16.125" style="31" hidden="1" customWidth="1"/>
    <col min="10" max="11" width="0" style="31" hidden="1" customWidth="1"/>
    <col min="12" max="12" width="22.625" style="31" customWidth="1"/>
    <col min="13" max="16384" width="9" style="31"/>
  </cols>
  <sheetData>
    <row r="1" spans="1:12" ht="15" x14ac:dyDescent="0.15">
      <c r="A1" s="68" t="s">
        <v>190</v>
      </c>
    </row>
    <row r="2" spans="1:12" ht="33.75" customHeight="1" x14ac:dyDescent="0.15">
      <c r="A2" s="69" t="s">
        <v>184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61" customFormat="1" ht="20.25" customHeight="1" x14ac:dyDescent="0.15">
      <c r="A4" s="62" t="s">
        <v>0</v>
      </c>
      <c r="B4" s="62" t="s">
        <v>1</v>
      </c>
      <c r="C4" s="63" t="s">
        <v>164</v>
      </c>
      <c r="D4" s="63" t="s">
        <v>3</v>
      </c>
      <c r="E4" s="63" t="s">
        <v>4</v>
      </c>
      <c r="F4" s="63" t="s">
        <v>185</v>
      </c>
      <c r="G4" s="64" t="s">
        <v>6</v>
      </c>
      <c r="H4" s="64"/>
      <c r="I4" s="65"/>
      <c r="J4" s="63" t="s">
        <v>165</v>
      </c>
      <c r="K4" s="66" t="s">
        <v>8</v>
      </c>
      <c r="L4" s="67" t="s">
        <v>186</v>
      </c>
    </row>
    <row r="5" spans="1:12" ht="15" x14ac:dyDescent="0.15">
      <c r="A5" s="52" t="s">
        <v>12</v>
      </c>
      <c r="B5" s="52" t="s">
        <v>13</v>
      </c>
      <c r="C5" s="53">
        <v>11450.6829</v>
      </c>
      <c r="D5" s="53">
        <v>713.12040000000002</v>
      </c>
      <c r="E5" s="53"/>
      <c r="F5" s="53">
        <v>12163.8033</v>
      </c>
      <c r="G5" s="54"/>
      <c r="H5" s="49"/>
      <c r="I5" s="49"/>
      <c r="J5" s="49">
        <v>8216.6788810174185</v>
      </c>
      <c r="K5" s="50"/>
      <c r="L5" s="51"/>
    </row>
    <row r="6" spans="1:12" ht="15" x14ac:dyDescent="0.15">
      <c r="A6" s="51">
        <v>1</v>
      </c>
      <c r="B6" s="51" t="s">
        <v>14</v>
      </c>
      <c r="C6" s="49">
        <v>2255.7999999999997</v>
      </c>
      <c r="D6" s="49"/>
      <c r="E6" s="49"/>
      <c r="F6" s="49">
        <v>2255.7999999999997</v>
      </c>
      <c r="G6" s="54">
        <v>22397.8</v>
      </c>
      <c r="H6" s="49" t="s">
        <v>15</v>
      </c>
      <c r="I6" s="49"/>
      <c r="J6" s="49">
        <v>3278.5867214790796</v>
      </c>
      <c r="K6" s="50"/>
      <c r="L6" s="51"/>
    </row>
    <row r="7" spans="1:12" ht="15" hidden="1" x14ac:dyDescent="0.15">
      <c r="A7" s="51">
        <v>1.1000000000000001</v>
      </c>
      <c r="B7" s="51" t="s">
        <v>170</v>
      </c>
      <c r="C7" s="49">
        <v>2241.2399999999998</v>
      </c>
      <c r="D7" s="49"/>
      <c r="E7" s="49"/>
      <c r="F7" s="49">
        <v>2241.2399999999998</v>
      </c>
      <c r="G7" s="54">
        <v>22251.8</v>
      </c>
      <c r="H7" s="49" t="s">
        <v>15</v>
      </c>
      <c r="I7" s="49">
        <v>2500</v>
      </c>
      <c r="J7" s="49">
        <v>3268.293531235191</v>
      </c>
      <c r="K7" s="50"/>
      <c r="L7" s="51"/>
    </row>
    <row r="8" spans="1:12" ht="15" hidden="1" x14ac:dyDescent="0.15">
      <c r="A8" s="51" t="s">
        <v>171</v>
      </c>
      <c r="B8" s="51" t="s">
        <v>172</v>
      </c>
      <c r="C8" s="49">
        <v>383</v>
      </c>
      <c r="D8" s="49"/>
      <c r="E8" s="49"/>
      <c r="F8" s="49">
        <v>383</v>
      </c>
      <c r="G8" s="54">
        <v>146</v>
      </c>
      <c r="H8" s="49" t="s">
        <v>15</v>
      </c>
      <c r="I8" s="49">
        <v>1200</v>
      </c>
      <c r="J8" s="49">
        <v>10.293190243888683</v>
      </c>
      <c r="K8" s="50"/>
      <c r="L8" s="51"/>
    </row>
    <row r="9" spans="1:12" ht="15" hidden="1" x14ac:dyDescent="0.15">
      <c r="A9" s="51" t="s">
        <v>140</v>
      </c>
      <c r="B9" s="51" t="s">
        <v>173</v>
      </c>
      <c r="C9" s="49">
        <v>437.75</v>
      </c>
      <c r="D9" s="49"/>
      <c r="E9" s="49"/>
      <c r="F9" s="49">
        <v>437.75</v>
      </c>
      <c r="G9" s="54">
        <v>22397.8</v>
      </c>
      <c r="H9" s="49" t="s">
        <v>15</v>
      </c>
      <c r="I9" s="49"/>
      <c r="J9" s="49">
        <v>1052.7160568245201</v>
      </c>
      <c r="K9" s="50"/>
      <c r="L9" s="51"/>
    </row>
    <row r="10" spans="1:12" ht="15" hidden="1" x14ac:dyDescent="0.15">
      <c r="A10" s="51" t="s">
        <v>141</v>
      </c>
      <c r="B10" s="51" t="s">
        <v>174</v>
      </c>
      <c r="C10" s="49">
        <v>906.66</v>
      </c>
      <c r="D10" s="49"/>
      <c r="E10" s="49"/>
      <c r="F10" s="49">
        <v>906.66</v>
      </c>
      <c r="G10" s="54">
        <v>22251.8</v>
      </c>
      <c r="H10" s="49" t="s">
        <v>15</v>
      </c>
      <c r="I10" s="49">
        <v>800</v>
      </c>
      <c r="J10" s="49">
        <v>1045.8539299952611</v>
      </c>
      <c r="K10" s="50"/>
      <c r="L10" s="51"/>
    </row>
    <row r="11" spans="1:12" ht="15" hidden="1" x14ac:dyDescent="0.15">
      <c r="A11" s="51" t="s">
        <v>142</v>
      </c>
      <c r="B11" s="51" t="s">
        <v>175</v>
      </c>
      <c r="C11" s="49">
        <v>364.25</v>
      </c>
      <c r="D11" s="49"/>
      <c r="E11" s="49"/>
      <c r="F11" s="49">
        <v>364.25</v>
      </c>
      <c r="G11" s="54">
        <v>146</v>
      </c>
      <c r="H11" s="49" t="s">
        <v>15</v>
      </c>
      <c r="I11" s="49">
        <v>800</v>
      </c>
      <c r="J11" s="49">
        <v>6.8621268292591218</v>
      </c>
      <c r="K11" s="50"/>
      <c r="L11" s="51"/>
    </row>
    <row r="12" spans="1:12" ht="15" hidden="1" x14ac:dyDescent="0.15">
      <c r="A12" s="51" t="s">
        <v>143</v>
      </c>
      <c r="B12" s="51" t="s">
        <v>176</v>
      </c>
      <c r="C12" s="49">
        <v>149.58000000000001</v>
      </c>
      <c r="D12" s="49"/>
      <c r="E12" s="49"/>
      <c r="F12" s="49">
        <v>149.58000000000001</v>
      </c>
      <c r="G12" s="54"/>
      <c r="H12" s="49"/>
      <c r="I12" s="49"/>
      <c r="J12" s="49">
        <v>574.30343831329867</v>
      </c>
      <c r="K12" s="50"/>
      <c r="L12" s="51"/>
    </row>
    <row r="13" spans="1:12" ht="15" hidden="1" x14ac:dyDescent="0.15">
      <c r="A13" s="51">
        <v>1.2</v>
      </c>
      <c r="B13" s="51" t="s">
        <v>166</v>
      </c>
      <c r="C13" s="49">
        <v>14.56</v>
      </c>
      <c r="D13" s="49"/>
      <c r="E13" s="49"/>
      <c r="F13" s="49">
        <v>14.56</v>
      </c>
      <c r="G13" s="54">
        <v>22397.8</v>
      </c>
      <c r="H13" s="49" t="s">
        <v>15</v>
      </c>
      <c r="I13" s="49">
        <v>60</v>
      </c>
      <c r="J13" s="49">
        <v>78.953704261839022</v>
      </c>
      <c r="K13" s="50"/>
      <c r="L13" s="51"/>
    </row>
    <row r="14" spans="1:12" ht="15" x14ac:dyDescent="0.15">
      <c r="A14" s="51">
        <v>2</v>
      </c>
      <c r="B14" s="51" t="s">
        <v>16</v>
      </c>
      <c r="C14" s="49">
        <v>832.27999999999986</v>
      </c>
      <c r="D14" s="49"/>
      <c r="E14" s="49"/>
      <c r="F14" s="49">
        <v>832.27999999999986</v>
      </c>
      <c r="G14" s="54">
        <v>22397.8</v>
      </c>
      <c r="H14" s="49" t="s">
        <v>15</v>
      </c>
      <c r="I14" s="49">
        <v>185</v>
      </c>
      <c r="J14" s="49">
        <v>243.44058814067031</v>
      </c>
      <c r="K14" s="50"/>
      <c r="L14" s="51"/>
    </row>
    <row r="15" spans="1:12" ht="15" hidden="1" x14ac:dyDescent="0.15">
      <c r="A15" s="51">
        <v>2.1</v>
      </c>
      <c r="B15" s="51" t="s">
        <v>170</v>
      </c>
      <c r="C15" s="49">
        <v>817.71999999999991</v>
      </c>
      <c r="D15" s="49"/>
      <c r="E15" s="49"/>
      <c r="F15" s="49">
        <v>817.71999999999991</v>
      </c>
      <c r="G15" s="54">
        <v>22397.8</v>
      </c>
      <c r="H15" s="49" t="s">
        <v>15</v>
      </c>
      <c r="I15" s="49">
        <v>80</v>
      </c>
      <c r="J15" s="49">
        <v>105.27160568245203</v>
      </c>
      <c r="K15" s="50"/>
      <c r="L15" s="51"/>
    </row>
    <row r="16" spans="1:12" ht="15" hidden="1" x14ac:dyDescent="0.15">
      <c r="A16" s="51" t="s">
        <v>84</v>
      </c>
      <c r="B16" s="51" t="s">
        <v>172</v>
      </c>
      <c r="C16" s="49">
        <v>122.56</v>
      </c>
      <c r="D16" s="49"/>
      <c r="E16" s="49"/>
      <c r="F16" s="49">
        <v>122.56</v>
      </c>
      <c r="G16" s="54">
        <v>22397.8</v>
      </c>
      <c r="H16" s="49" t="s">
        <v>15</v>
      </c>
      <c r="I16" s="49">
        <v>40</v>
      </c>
      <c r="J16" s="49">
        <v>52.635802841226017</v>
      </c>
      <c r="K16" s="50"/>
      <c r="L16" s="51"/>
    </row>
    <row r="17" spans="1:12" ht="15" hidden="1" x14ac:dyDescent="0.15">
      <c r="A17" s="51" t="s">
        <v>87</v>
      </c>
      <c r="B17" s="51" t="s">
        <v>173</v>
      </c>
      <c r="C17" s="49">
        <v>140.08000000000001</v>
      </c>
      <c r="D17" s="49"/>
      <c r="E17" s="49"/>
      <c r="F17" s="49">
        <v>140.08000000000001</v>
      </c>
      <c r="G17" s="54">
        <v>5000</v>
      </c>
      <c r="H17" s="49" t="s">
        <v>15</v>
      </c>
      <c r="I17" s="49">
        <v>20</v>
      </c>
      <c r="J17" s="49">
        <v>5.8751085866944539</v>
      </c>
      <c r="K17" s="50"/>
      <c r="L17" s="51"/>
    </row>
    <row r="18" spans="1:12" ht="15" hidden="1" x14ac:dyDescent="0.15">
      <c r="A18" s="51" t="s">
        <v>89</v>
      </c>
      <c r="B18" s="51" t="s">
        <v>174</v>
      </c>
      <c r="C18" s="49">
        <v>394.2</v>
      </c>
      <c r="D18" s="49"/>
      <c r="E18" s="49"/>
      <c r="F18" s="49">
        <v>394.2</v>
      </c>
      <c r="G18" s="54">
        <v>1</v>
      </c>
      <c r="H18" s="49" t="s">
        <v>24</v>
      </c>
      <c r="I18" s="49">
        <v>500000</v>
      </c>
      <c r="J18" s="49">
        <v>29.375542933472268</v>
      </c>
      <c r="K18" s="50"/>
      <c r="L18" s="51"/>
    </row>
    <row r="19" spans="1:12" ht="15" hidden="1" x14ac:dyDescent="0.15">
      <c r="A19" s="51" t="s">
        <v>91</v>
      </c>
      <c r="B19" s="51" t="s">
        <v>175</v>
      </c>
      <c r="C19" s="49">
        <v>116.56</v>
      </c>
      <c r="D19" s="49"/>
      <c r="E19" s="49"/>
      <c r="F19" s="49">
        <v>116.56</v>
      </c>
      <c r="G19" s="54">
        <v>1</v>
      </c>
      <c r="H19" s="49" t="s">
        <v>24</v>
      </c>
      <c r="I19" s="49">
        <v>1000000</v>
      </c>
      <c r="J19" s="49">
        <v>58.751085866944535</v>
      </c>
      <c r="K19" s="50"/>
      <c r="L19" s="51"/>
    </row>
    <row r="20" spans="1:12" ht="15" hidden="1" x14ac:dyDescent="0.15">
      <c r="A20" s="51" t="s">
        <v>177</v>
      </c>
      <c r="B20" s="51" t="s">
        <v>176</v>
      </c>
      <c r="C20" s="49">
        <v>44.32</v>
      </c>
      <c r="D20" s="49"/>
      <c r="E20" s="49"/>
      <c r="F20" s="49">
        <v>44.32</v>
      </c>
      <c r="G20" s="54"/>
      <c r="H20" s="49"/>
      <c r="I20" s="49"/>
      <c r="J20" s="49">
        <v>3311.0726644005194</v>
      </c>
      <c r="K20" s="50"/>
      <c r="L20" s="51"/>
    </row>
    <row r="21" spans="1:12" ht="15" hidden="1" x14ac:dyDescent="0.15">
      <c r="A21" s="51">
        <v>2.2000000000000002</v>
      </c>
      <c r="B21" s="51" t="s">
        <v>166</v>
      </c>
      <c r="C21" s="49">
        <v>14.56</v>
      </c>
      <c r="D21" s="49"/>
      <c r="E21" s="49"/>
      <c r="F21" s="49">
        <v>14.56</v>
      </c>
      <c r="G21" s="54"/>
      <c r="H21" s="49"/>
      <c r="I21" s="49"/>
      <c r="J21" s="49">
        <v>1390.5942566583485</v>
      </c>
      <c r="K21" s="50"/>
      <c r="L21" s="51"/>
    </row>
    <row r="22" spans="1:12" ht="15" x14ac:dyDescent="0.15">
      <c r="A22" s="51">
        <v>3</v>
      </c>
      <c r="B22" s="51" t="s">
        <v>17</v>
      </c>
      <c r="C22" s="49"/>
      <c r="D22" s="49">
        <v>713.12040000000002</v>
      </c>
      <c r="E22" s="49"/>
      <c r="F22" s="49">
        <v>713.12040000000002</v>
      </c>
      <c r="G22" s="54">
        <v>215909</v>
      </c>
      <c r="H22" s="49" t="s">
        <v>30</v>
      </c>
      <c r="I22" s="49">
        <v>48</v>
      </c>
      <c r="J22" s="49">
        <v>608.8746335254142</v>
      </c>
      <c r="K22" s="50" t="s">
        <v>167</v>
      </c>
      <c r="L22" s="51"/>
    </row>
    <row r="23" spans="1:12" ht="15" hidden="1" x14ac:dyDescent="0.15">
      <c r="A23" s="51">
        <v>3.1</v>
      </c>
      <c r="B23" s="51" t="s">
        <v>18</v>
      </c>
      <c r="C23" s="49"/>
      <c r="D23" s="49">
        <v>56.2896</v>
      </c>
      <c r="E23" s="49"/>
      <c r="F23" s="49">
        <v>56.2896</v>
      </c>
      <c r="G23" s="54">
        <v>665281</v>
      </c>
      <c r="H23" s="49" t="s">
        <v>30</v>
      </c>
      <c r="I23" s="49">
        <v>20</v>
      </c>
      <c r="J23" s="49">
        <v>781.71962313293443</v>
      </c>
      <c r="K23" s="50"/>
      <c r="L23" s="51"/>
    </row>
    <row r="24" spans="1:12" ht="15" hidden="1" x14ac:dyDescent="0.15">
      <c r="A24" s="51">
        <v>3.2</v>
      </c>
      <c r="B24" s="51" t="s">
        <v>19</v>
      </c>
      <c r="C24" s="49"/>
      <c r="D24" s="49">
        <v>173.55959999999999</v>
      </c>
      <c r="E24" s="49"/>
      <c r="F24" s="49">
        <v>173.55959999999999</v>
      </c>
      <c r="G24" s="54">
        <v>0</v>
      </c>
      <c r="H24" s="49" t="s">
        <v>30</v>
      </c>
      <c r="I24" s="49">
        <v>25</v>
      </c>
      <c r="J24" s="49">
        <v>0</v>
      </c>
      <c r="K24" s="50" t="s">
        <v>168</v>
      </c>
      <c r="L24" s="51"/>
    </row>
    <row r="25" spans="1:12" ht="15" hidden="1" x14ac:dyDescent="0.15">
      <c r="A25" s="51">
        <v>3.3</v>
      </c>
      <c r="B25" s="51" t="s">
        <v>20</v>
      </c>
      <c r="C25" s="49"/>
      <c r="D25" s="49">
        <v>75.052800000000005</v>
      </c>
      <c r="E25" s="49"/>
      <c r="F25" s="49">
        <v>75.052800000000005</v>
      </c>
      <c r="G25" s="54">
        <v>37159</v>
      </c>
      <c r="H25" s="49" t="s">
        <v>15</v>
      </c>
      <c r="I25" s="49">
        <v>60</v>
      </c>
      <c r="J25" s="49">
        <v>130.98789598378752</v>
      </c>
      <c r="K25" s="50"/>
      <c r="L25" s="51"/>
    </row>
    <row r="26" spans="1:12" ht="15" hidden="1" x14ac:dyDescent="0.15">
      <c r="A26" s="51">
        <v>3.4</v>
      </c>
      <c r="B26" s="51" t="s">
        <v>21</v>
      </c>
      <c r="C26" s="49"/>
      <c r="D26" s="49">
        <v>37.526400000000002</v>
      </c>
      <c r="E26" s="49"/>
      <c r="F26" s="49">
        <v>37.526400000000002</v>
      </c>
      <c r="G26" s="54">
        <v>22739</v>
      </c>
      <c r="H26" s="49" t="s">
        <v>15</v>
      </c>
      <c r="I26" s="49">
        <v>600</v>
      </c>
      <c r="J26" s="49">
        <v>801.56456491707104</v>
      </c>
      <c r="K26" s="50"/>
      <c r="L26" s="51"/>
    </row>
    <row r="27" spans="1:12" ht="15" hidden="1" x14ac:dyDescent="0.15">
      <c r="A27" s="51">
        <v>3.5</v>
      </c>
      <c r="B27" s="51" t="s">
        <v>22</v>
      </c>
      <c r="C27" s="49"/>
      <c r="D27" s="49">
        <v>120.69199999999999</v>
      </c>
      <c r="E27" s="49"/>
      <c r="F27" s="49">
        <v>120.69199999999999</v>
      </c>
      <c r="G27" s="54">
        <v>16333</v>
      </c>
      <c r="H27" s="49" t="s">
        <v>15</v>
      </c>
      <c r="I27" s="49">
        <v>600</v>
      </c>
      <c r="J27" s="49">
        <v>575.74889127888309</v>
      </c>
      <c r="K27" s="50"/>
      <c r="L27" s="51"/>
    </row>
    <row r="28" spans="1:12" ht="15" hidden="1" x14ac:dyDescent="0.15">
      <c r="A28" s="51">
        <v>3.6</v>
      </c>
      <c r="B28" s="51" t="s">
        <v>23</v>
      </c>
      <c r="C28" s="49"/>
      <c r="D28" s="49">
        <v>50</v>
      </c>
      <c r="E28" s="49"/>
      <c r="F28" s="49">
        <v>50</v>
      </c>
      <c r="G28" s="54">
        <v>15359</v>
      </c>
      <c r="H28" s="49" t="s">
        <v>15</v>
      </c>
      <c r="I28" s="49">
        <v>350</v>
      </c>
      <c r="J28" s="49">
        <v>315.82527474064045</v>
      </c>
      <c r="K28" s="50"/>
      <c r="L28" s="51"/>
    </row>
    <row r="29" spans="1:12" ht="15" hidden="1" x14ac:dyDescent="0.15">
      <c r="A29" s="51">
        <v>3.7</v>
      </c>
      <c r="B29" s="51" t="s">
        <v>25</v>
      </c>
      <c r="C29" s="49"/>
      <c r="D29" s="49">
        <v>200</v>
      </c>
      <c r="E29" s="49"/>
      <c r="F29" s="49">
        <v>200</v>
      </c>
      <c r="G29" s="54">
        <v>1</v>
      </c>
      <c r="H29" s="49" t="s">
        <v>42</v>
      </c>
      <c r="I29" s="49">
        <v>300000</v>
      </c>
      <c r="J29" s="49">
        <v>17.62532576008336</v>
      </c>
      <c r="K29" s="50"/>
      <c r="L29" s="51"/>
    </row>
    <row r="30" spans="1:12" ht="15" x14ac:dyDescent="0.15">
      <c r="A30" s="51">
        <v>4</v>
      </c>
      <c r="B30" s="51" t="s">
        <v>26</v>
      </c>
      <c r="C30" s="49">
        <v>8362.6028999999999</v>
      </c>
      <c r="D30" s="49"/>
      <c r="E30" s="49"/>
      <c r="F30" s="49">
        <v>8362.6028999999999</v>
      </c>
      <c r="G30" s="54">
        <v>67</v>
      </c>
      <c r="H30" s="49" t="s">
        <v>169</v>
      </c>
      <c r="I30" s="49">
        <v>20000</v>
      </c>
      <c r="J30" s="49">
        <v>78.726455061705678</v>
      </c>
      <c r="K30" s="50"/>
      <c r="L30" s="51"/>
    </row>
    <row r="31" spans="1:12" ht="15" hidden="1" x14ac:dyDescent="0.15">
      <c r="A31" s="52">
        <v>4.0999999999999996</v>
      </c>
      <c r="B31" s="52" t="s">
        <v>27</v>
      </c>
      <c r="C31" s="53">
        <v>3971.8919999999998</v>
      </c>
      <c r="D31" s="53"/>
      <c r="E31" s="53"/>
      <c r="F31" s="53">
        <v>3971.8919999999998</v>
      </c>
      <c r="G31" s="54"/>
      <c r="H31" s="49"/>
      <c r="I31" s="49"/>
      <c r="J31" s="49">
        <v>35.506848811276768</v>
      </c>
      <c r="K31" s="50"/>
      <c r="L31" s="51"/>
    </row>
    <row r="32" spans="1:12" ht="15" hidden="1" x14ac:dyDescent="0.15">
      <c r="A32" s="51" t="s">
        <v>28</v>
      </c>
      <c r="B32" s="51" t="s">
        <v>29</v>
      </c>
      <c r="C32" s="49">
        <v>482.69200000000001</v>
      </c>
      <c r="D32" s="49"/>
      <c r="E32" s="49"/>
      <c r="F32" s="49">
        <v>482.69200000000001</v>
      </c>
      <c r="G32" s="54" t="s">
        <v>46</v>
      </c>
      <c r="H32" s="49"/>
      <c r="I32" s="49"/>
      <c r="J32" s="49">
        <v>27.380527086141477</v>
      </c>
      <c r="K32" s="50"/>
      <c r="L32" s="51"/>
    </row>
    <row r="33" spans="1:12" ht="15" hidden="1" x14ac:dyDescent="0.15">
      <c r="A33" s="51" t="s">
        <v>32</v>
      </c>
      <c r="B33" s="51" t="s">
        <v>33</v>
      </c>
      <c r="C33" s="49">
        <v>3489.2</v>
      </c>
      <c r="D33" s="49"/>
      <c r="E33" s="49"/>
      <c r="F33" s="49">
        <v>3489.2</v>
      </c>
      <c r="G33" s="54"/>
      <c r="H33" s="49"/>
      <c r="I33" s="49"/>
      <c r="J33" s="49">
        <v>3.7858473371526302</v>
      </c>
      <c r="K33" s="50"/>
      <c r="L33" s="51"/>
    </row>
    <row r="34" spans="1:12" ht="15" hidden="1" x14ac:dyDescent="0.15">
      <c r="A34" s="51" t="s">
        <v>34</v>
      </c>
      <c r="B34" s="51" t="s">
        <v>35</v>
      </c>
      <c r="C34" s="49">
        <v>0</v>
      </c>
      <c r="D34" s="49"/>
      <c r="E34" s="49"/>
      <c r="F34" s="49">
        <v>0</v>
      </c>
      <c r="G34" s="54"/>
      <c r="H34" s="49"/>
      <c r="I34" s="49"/>
      <c r="J34" s="49">
        <v>0.21757713655203562</v>
      </c>
      <c r="K34" s="50"/>
      <c r="L34" s="51"/>
    </row>
    <row r="35" spans="1:12" ht="15" hidden="1" x14ac:dyDescent="0.15">
      <c r="A35" s="51">
        <v>4.2</v>
      </c>
      <c r="B35" s="51" t="s">
        <v>178</v>
      </c>
      <c r="C35" s="49">
        <v>1267.2</v>
      </c>
      <c r="D35" s="49"/>
      <c r="E35" s="49"/>
      <c r="F35" s="49">
        <v>1267.2</v>
      </c>
      <c r="G35" s="54" t="s">
        <v>86</v>
      </c>
      <c r="H35" s="49"/>
      <c r="I35" s="49"/>
      <c r="J35" s="49">
        <v>5.2226802664839769E-2</v>
      </c>
      <c r="K35" s="50"/>
      <c r="L35" s="51"/>
    </row>
    <row r="36" spans="1:12" ht="15" hidden="1" x14ac:dyDescent="0.15">
      <c r="A36" s="51" t="s">
        <v>179</v>
      </c>
      <c r="B36" s="51" t="s">
        <v>180</v>
      </c>
      <c r="C36" s="49">
        <v>378.45499999999998</v>
      </c>
      <c r="D36" s="49"/>
      <c r="E36" s="49"/>
      <c r="F36" s="49">
        <v>378.45499999999998</v>
      </c>
      <c r="G36" s="54" t="s">
        <v>86</v>
      </c>
      <c r="H36" s="49"/>
      <c r="I36" s="49"/>
      <c r="J36" s="49">
        <v>0.10477305149085428</v>
      </c>
      <c r="K36" s="50"/>
      <c r="L36" s="51"/>
    </row>
    <row r="37" spans="1:12" ht="15" hidden="1" x14ac:dyDescent="0.15">
      <c r="A37" s="51" t="s">
        <v>124</v>
      </c>
      <c r="B37" s="51" t="s">
        <v>129</v>
      </c>
      <c r="C37" s="49">
        <v>179.01400000000001</v>
      </c>
      <c r="D37" s="49"/>
      <c r="E37" s="49"/>
      <c r="F37" s="49">
        <v>179.01400000000001</v>
      </c>
      <c r="G37" s="54" t="s">
        <v>86</v>
      </c>
      <c r="H37" s="49"/>
      <c r="I37" s="49"/>
      <c r="J37" s="49"/>
      <c r="K37" s="50"/>
      <c r="L37" s="51"/>
    </row>
    <row r="38" spans="1:12" ht="15" hidden="1" x14ac:dyDescent="0.15">
      <c r="A38" s="51" t="s">
        <v>125</v>
      </c>
      <c r="B38" s="51" t="s">
        <v>130</v>
      </c>
      <c r="C38" s="49">
        <v>457.47899999999998</v>
      </c>
      <c r="D38" s="49"/>
      <c r="E38" s="49"/>
      <c r="F38" s="49">
        <v>457.47899999999998</v>
      </c>
      <c r="G38" s="54" t="s">
        <v>86</v>
      </c>
      <c r="H38" s="49"/>
      <c r="I38" s="49"/>
      <c r="J38" s="49"/>
      <c r="K38" s="50"/>
      <c r="L38" s="51"/>
    </row>
    <row r="39" spans="1:12" ht="15" hidden="1" x14ac:dyDescent="0.15">
      <c r="A39" s="51" t="s">
        <v>126</v>
      </c>
      <c r="B39" s="51" t="s">
        <v>131</v>
      </c>
      <c r="C39" s="49">
        <v>191.4385</v>
      </c>
      <c r="D39" s="49"/>
      <c r="E39" s="49"/>
      <c r="F39" s="49">
        <v>191.4385</v>
      </c>
      <c r="G39" s="54" t="s">
        <v>94</v>
      </c>
      <c r="H39" s="49"/>
      <c r="I39" s="49"/>
      <c r="J39" s="49">
        <v>1.639839121491051</v>
      </c>
      <c r="K39" s="50"/>
      <c r="L39" s="51"/>
    </row>
    <row r="40" spans="1:12" ht="15" hidden="1" x14ac:dyDescent="0.15">
      <c r="A40" s="51" t="s">
        <v>127</v>
      </c>
      <c r="B40" s="51" t="s">
        <v>132</v>
      </c>
      <c r="C40" s="49">
        <v>60.813499999999998</v>
      </c>
      <c r="D40" s="49"/>
      <c r="E40" s="49"/>
      <c r="F40" s="49">
        <v>60.813499999999998</v>
      </c>
      <c r="G40" s="54" t="s">
        <v>95</v>
      </c>
      <c r="H40" s="49"/>
      <c r="I40" s="49"/>
      <c r="J40" s="49">
        <v>3.7480906778307468E-2</v>
      </c>
      <c r="K40" s="50"/>
      <c r="L40" s="51"/>
    </row>
    <row r="41" spans="1:12" ht="15" hidden="1" x14ac:dyDescent="0.15">
      <c r="A41" s="51">
        <v>4.3</v>
      </c>
      <c r="B41" s="51" t="s">
        <v>181</v>
      </c>
      <c r="C41" s="49">
        <v>13.29</v>
      </c>
      <c r="D41" s="49"/>
      <c r="E41" s="49"/>
      <c r="F41" s="49">
        <v>13.29</v>
      </c>
      <c r="G41" s="54"/>
      <c r="H41" s="49"/>
      <c r="I41" s="49"/>
      <c r="J41" s="49"/>
      <c r="K41" s="50"/>
      <c r="L41" s="51"/>
    </row>
    <row r="42" spans="1:12" ht="15" hidden="1" x14ac:dyDescent="0.15">
      <c r="A42" s="51">
        <v>4.4000000000000004</v>
      </c>
      <c r="B42" s="51" t="s">
        <v>37</v>
      </c>
      <c r="C42" s="49">
        <v>342.31740000000002</v>
      </c>
      <c r="D42" s="49"/>
      <c r="E42" s="49"/>
      <c r="F42" s="49">
        <v>342.31740000000002</v>
      </c>
      <c r="G42" s="54"/>
      <c r="H42" s="49"/>
      <c r="I42" s="49"/>
      <c r="J42" s="49"/>
      <c r="K42" s="50"/>
      <c r="L42" s="51"/>
    </row>
    <row r="43" spans="1:12" ht="15" hidden="1" x14ac:dyDescent="0.15">
      <c r="A43" s="51">
        <v>4.5</v>
      </c>
      <c r="B43" s="51" t="s">
        <v>38</v>
      </c>
      <c r="C43" s="49">
        <v>1837.92</v>
      </c>
      <c r="D43" s="49"/>
      <c r="E43" s="49"/>
      <c r="F43" s="49">
        <v>1837.92</v>
      </c>
      <c r="G43" s="54" t="s">
        <v>100</v>
      </c>
      <c r="H43" s="49"/>
      <c r="I43" s="49"/>
      <c r="J43" s="49">
        <v>0.2734872368029394</v>
      </c>
      <c r="K43" s="50"/>
      <c r="L43" s="51"/>
    </row>
    <row r="44" spans="1:12" ht="15" hidden="1" x14ac:dyDescent="0.15">
      <c r="A44" s="51">
        <v>4.5999999999999996</v>
      </c>
      <c r="B44" s="51" t="s">
        <v>39</v>
      </c>
      <c r="C44" s="49">
        <v>444.19600000000003</v>
      </c>
      <c r="D44" s="49"/>
      <c r="E44" s="49"/>
      <c r="F44" s="49">
        <v>444.19600000000003</v>
      </c>
      <c r="G44" s="54"/>
      <c r="H44" s="49"/>
      <c r="I44" s="49"/>
      <c r="J44" s="49"/>
      <c r="K44" s="50"/>
      <c r="L44" s="51"/>
    </row>
    <row r="45" spans="1:12" ht="15" hidden="1" x14ac:dyDescent="0.15">
      <c r="A45" s="51">
        <v>4.7</v>
      </c>
      <c r="B45" s="51" t="s">
        <v>40</v>
      </c>
      <c r="C45" s="49">
        <v>455.78750000000002</v>
      </c>
      <c r="D45" s="49"/>
      <c r="E45" s="49"/>
      <c r="F45" s="49">
        <v>455.78750000000002</v>
      </c>
      <c r="G45" s="54"/>
      <c r="H45" s="49"/>
      <c r="I45" s="49"/>
      <c r="J45" s="49"/>
      <c r="K45" s="50"/>
      <c r="L45" s="51"/>
    </row>
    <row r="46" spans="1:12" ht="15" hidden="1" x14ac:dyDescent="0.15">
      <c r="A46" s="51">
        <v>4.8</v>
      </c>
      <c r="B46" s="51" t="s">
        <v>41</v>
      </c>
      <c r="C46" s="49">
        <v>30</v>
      </c>
      <c r="D46" s="49"/>
      <c r="E46" s="49"/>
      <c r="F46" s="49">
        <v>30</v>
      </c>
      <c r="G46" s="54"/>
      <c r="H46" s="49"/>
      <c r="I46" s="49"/>
      <c r="J46" s="49"/>
      <c r="K46" s="50"/>
      <c r="L46" s="51"/>
    </row>
    <row r="47" spans="1:12" s="32" customFormat="1" ht="15" x14ac:dyDescent="0.15">
      <c r="A47" s="52" t="s">
        <v>43</v>
      </c>
      <c r="B47" s="52" t="s">
        <v>44</v>
      </c>
      <c r="C47" s="53"/>
      <c r="D47" s="53"/>
      <c r="E47" s="55">
        <v>8310.0163692000006</v>
      </c>
      <c r="F47" s="55">
        <v>8309.7154891999999</v>
      </c>
      <c r="G47" s="56"/>
      <c r="H47" s="53"/>
      <c r="I47" s="53"/>
      <c r="J47" s="53">
        <v>0.73076314695131905</v>
      </c>
      <c r="K47" s="57"/>
      <c r="L47" s="52"/>
    </row>
    <row r="48" spans="1:12" ht="15" x14ac:dyDescent="0.15">
      <c r="A48" s="51">
        <v>1</v>
      </c>
      <c r="B48" s="51" t="s">
        <v>45</v>
      </c>
      <c r="C48" s="49"/>
      <c r="D48" s="49"/>
      <c r="E48" s="58">
        <v>6833</v>
      </c>
      <c r="F48" s="58">
        <v>6833</v>
      </c>
      <c r="G48" s="54" t="s">
        <v>107</v>
      </c>
      <c r="H48" s="49"/>
      <c r="I48" s="49"/>
      <c r="J48" s="49">
        <v>0.14915234585106954</v>
      </c>
      <c r="K48" s="50"/>
      <c r="L48" s="51" t="s">
        <v>187</v>
      </c>
    </row>
    <row r="49" spans="1:12" ht="15" x14ac:dyDescent="0.15">
      <c r="A49" s="51">
        <v>2</v>
      </c>
      <c r="B49" s="51" t="s">
        <v>47</v>
      </c>
      <c r="C49" s="49"/>
      <c r="D49" s="49"/>
      <c r="E49" s="58">
        <v>856.69995800000004</v>
      </c>
      <c r="F49" s="58">
        <v>856.39907800000003</v>
      </c>
      <c r="G49" s="54" t="s">
        <v>107</v>
      </c>
      <c r="H49" s="49"/>
      <c r="I49" s="49"/>
      <c r="J49" s="49">
        <v>0.11712358059429669</v>
      </c>
      <c r="K49" s="50"/>
      <c r="L49" s="51"/>
    </row>
    <row r="50" spans="1:12" ht="15" x14ac:dyDescent="0.15">
      <c r="A50" s="51">
        <v>2.1</v>
      </c>
      <c r="B50" s="51" t="s">
        <v>48</v>
      </c>
      <c r="C50" s="49"/>
      <c r="D50" s="49"/>
      <c r="E50" s="58">
        <v>51.373899999999999</v>
      </c>
      <c r="F50" s="58">
        <v>51.07302</v>
      </c>
      <c r="G50" s="54" t="s">
        <v>107</v>
      </c>
      <c r="H50" s="49"/>
      <c r="I50" s="49"/>
      <c r="J50" s="49">
        <v>0.46448722050595281</v>
      </c>
      <c r="K50" s="50"/>
      <c r="L50" s="51"/>
    </row>
    <row r="51" spans="1:12" ht="15" hidden="1" x14ac:dyDescent="0.15">
      <c r="A51" s="51" t="s">
        <v>84</v>
      </c>
      <c r="B51" s="51" t="s">
        <v>85</v>
      </c>
      <c r="C51" s="49"/>
      <c r="D51" s="49"/>
      <c r="E51" s="58">
        <v>12</v>
      </c>
      <c r="F51" s="58">
        <v>12</v>
      </c>
      <c r="G51" s="54" t="s">
        <v>108</v>
      </c>
      <c r="H51" s="49"/>
      <c r="I51" s="49"/>
      <c r="J51" s="49">
        <v>1.1551484139184867</v>
      </c>
      <c r="K51" s="50"/>
      <c r="L51" s="51"/>
    </row>
    <row r="52" spans="1:12" ht="15" hidden="1" x14ac:dyDescent="0.15">
      <c r="A52" s="51" t="s">
        <v>87</v>
      </c>
      <c r="B52" s="51" t="s">
        <v>88</v>
      </c>
      <c r="C52" s="49"/>
      <c r="D52" s="49"/>
      <c r="E52" s="58">
        <v>24</v>
      </c>
      <c r="F52" s="58">
        <v>24</v>
      </c>
      <c r="G52" s="54" t="s">
        <v>109</v>
      </c>
      <c r="H52" s="49"/>
      <c r="I52" s="49"/>
      <c r="J52" s="49">
        <v>1.1667638802546697E-2</v>
      </c>
      <c r="K52" s="50"/>
      <c r="L52" s="51"/>
    </row>
    <row r="53" spans="1:12" ht="15" hidden="1" x14ac:dyDescent="0.15">
      <c r="A53" s="51" t="s">
        <v>89</v>
      </c>
      <c r="B53" s="51" t="s">
        <v>90</v>
      </c>
      <c r="C53" s="49"/>
      <c r="D53" s="49"/>
      <c r="E53" s="58">
        <v>7</v>
      </c>
      <c r="F53" s="58">
        <v>6.6991200000000006</v>
      </c>
      <c r="G53" s="54" t="s">
        <v>110</v>
      </c>
      <c r="H53" s="49"/>
      <c r="I53" s="49"/>
      <c r="J53" s="49">
        <v>2.4042611227403608E-2</v>
      </c>
      <c r="K53" s="50"/>
      <c r="L53" s="51"/>
    </row>
    <row r="54" spans="1:12" ht="15" hidden="1" x14ac:dyDescent="0.15">
      <c r="A54" s="51" t="s">
        <v>91</v>
      </c>
      <c r="B54" s="51" t="s">
        <v>92</v>
      </c>
      <c r="C54" s="49"/>
      <c r="D54" s="49"/>
      <c r="E54" s="58">
        <v>8.3739000000000008</v>
      </c>
      <c r="F54" s="58">
        <v>8.3739000000000008</v>
      </c>
      <c r="G54" s="54" t="s">
        <v>111</v>
      </c>
      <c r="H54" s="49"/>
      <c r="I54" s="49"/>
      <c r="J54" s="49">
        <v>6.8092682097878254E-3</v>
      </c>
      <c r="K54" s="50"/>
      <c r="L54" s="51"/>
    </row>
    <row r="55" spans="1:12" ht="15" x14ac:dyDescent="0.15">
      <c r="A55" s="51">
        <v>2.2000000000000002</v>
      </c>
      <c r="B55" s="51" t="s">
        <v>93</v>
      </c>
      <c r="C55" s="49"/>
      <c r="D55" s="49"/>
      <c r="E55" s="58">
        <v>307</v>
      </c>
      <c r="F55" s="58">
        <v>307</v>
      </c>
      <c r="G55" s="54"/>
      <c r="H55" s="49"/>
      <c r="I55" s="49"/>
      <c r="J55" s="49">
        <v>0.74039541201802817</v>
      </c>
      <c r="K55" s="50"/>
      <c r="L55" s="51"/>
    </row>
    <row r="56" spans="1:12" ht="15" x14ac:dyDescent="0.15">
      <c r="A56" s="51">
        <v>2.2999999999999998</v>
      </c>
      <c r="B56" s="51" t="s">
        <v>49</v>
      </c>
      <c r="C56" s="49"/>
      <c r="D56" s="49"/>
      <c r="E56" s="58">
        <v>6</v>
      </c>
      <c r="F56" s="58">
        <v>6</v>
      </c>
      <c r="G56" s="54" t="s">
        <v>112</v>
      </c>
      <c r="H56" s="49"/>
      <c r="I56" s="49"/>
      <c r="J56" s="49">
        <v>0.72071734256013553</v>
      </c>
      <c r="K56" s="50"/>
      <c r="L56" s="51"/>
    </row>
    <row r="57" spans="1:12" ht="15" hidden="1" x14ac:dyDescent="0.15">
      <c r="A57" s="51" t="s">
        <v>96</v>
      </c>
      <c r="B57" s="51" t="s">
        <v>97</v>
      </c>
      <c r="C57" s="49"/>
      <c r="D57" s="49"/>
      <c r="E57" s="58">
        <v>5</v>
      </c>
      <c r="F57" s="58">
        <v>5</v>
      </c>
      <c r="G57" s="54" t="s">
        <v>121</v>
      </c>
      <c r="H57" s="49"/>
      <c r="I57" s="49"/>
      <c r="J57" s="49">
        <v>1.9678069457892612E-2</v>
      </c>
      <c r="K57" s="50"/>
      <c r="L57" s="51"/>
    </row>
    <row r="58" spans="1:12" ht="15" hidden="1" x14ac:dyDescent="0.15">
      <c r="A58" s="51" t="s">
        <v>98</v>
      </c>
      <c r="B58" s="51" t="s">
        <v>99</v>
      </c>
      <c r="C58" s="49"/>
      <c r="D58" s="49"/>
      <c r="E58" s="58">
        <v>1</v>
      </c>
      <c r="F58" s="58">
        <v>1</v>
      </c>
      <c r="G58" s="54"/>
      <c r="H58" s="49"/>
      <c r="I58" s="49"/>
      <c r="J58" s="49">
        <v>2.9180316891606197</v>
      </c>
      <c r="K58" s="50"/>
      <c r="L58" s="51"/>
    </row>
    <row r="59" spans="1:12" ht="15" x14ac:dyDescent="0.15">
      <c r="A59" s="51">
        <v>2.4</v>
      </c>
      <c r="B59" s="51" t="s">
        <v>50</v>
      </c>
      <c r="C59" s="49"/>
      <c r="D59" s="49"/>
      <c r="E59" s="58">
        <v>60.419499999999999</v>
      </c>
      <c r="F59" s="58">
        <v>60.419499999999999</v>
      </c>
      <c r="G59" s="54" t="s">
        <v>113</v>
      </c>
      <c r="H59" s="49"/>
      <c r="I59" s="49"/>
      <c r="J59" s="49">
        <v>2.6027809636450328</v>
      </c>
      <c r="K59" s="50"/>
      <c r="L59" s="51"/>
    </row>
    <row r="60" spans="1:12" ht="15" hidden="1" x14ac:dyDescent="0.15">
      <c r="A60" s="51" t="s">
        <v>101</v>
      </c>
      <c r="B60" s="51" t="s">
        <v>102</v>
      </c>
      <c r="C60" s="49"/>
      <c r="D60" s="49"/>
      <c r="E60" s="58">
        <v>2</v>
      </c>
      <c r="F60" s="58">
        <v>2</v>
      </c>
      <c r="G60" s="54" t="s">
        <v>114</v>
      </c>
      <c r="H60" s="49"/>
      <c r="I60" s="49"/>
      <c r="J60" s="49">
        <v>0.31412873699164184</v>
      </c>
      <c r="K60" s="50"/>
      <c r="L60" s="51"/>
    </row>
    <row r="61" spans="1:12" ht="15" hidden="1" x14ac:dyDescent="0.15">
      <c r="A61" s="51" t="s">
        <v>103</v>
      </c>
      <c r="B61" s="51" t="s">
        <v>104</v>
      </c>
      <c r="C61" s="49"/>
      <c r="D61" s="49"/>
      <c r="E61" s="58">
        <v>26</v>
      </c>
      <c r="F61" s="58">
        <v>26</v>
      </c>
      <c r="G61" s="54" t="s">
        <v>115</v>
      </c>
      <c r="H61" s="49"/>
      <c r="I61" s="49"/>
      <c r="J61" s="49">
        <v>1.121988523945502E-3</v>
      </c>
      <c r="K61" s="50"/>
      <c r="L61" s="51"/>
    </row>
    <row r="62" spans="1:12" ht="15" hidden="1" x14ac:dyDescent="0.15">
      <c r="A62" s="51" t="s">
        <v>105</v>
      </c>
      <c r="B62" s="51" t="s">
        <v>106</v>
      </c>
      <c r="C62" s="49"/>
      <c r="D62" s="49"/>
      <c r="E62" s="58">
        <v>32</v>
      </c>
      <c r="F62" s="58">
        <v>32.419499999999999</v>
      </c>
      <c r="G62" s="54"/>
      <c r="H62" s="49"/>
      <c r="I62" s="49"/>
      <c r="J62" s="49">
        <v>0.68204728680401694</v>
      </c>
      <c r="K62" s="50"/>
      <c r="L62" s="51"/>
    </row>
    <row r="63" spans="1:12" ht="15" x14ac:dyDescent="0.15">
      <c r="A63" s="51">
        <v>2.5</v>
      </c>
      <c r="B63" s="51" t="s">
        <v>51</v>
      </c>
      <c r="C63" s="49"/>
      <c r="D63" s="49"/>
      <c r="E63" s="58">
        <v>164</v>
      </c>
      <c r="F63" s="58">
        <v>164</v>
      </c>
      <c r="G63" s="54" t="s">
        <v>116</v>
      </c>
      <c r="H63" s="49"/>
      <c r="I63" s="49"/>
      <c r="J63" s="49">
        <v>0.44834661416862254</v>
      </c>
      <c r="K63" s="50"/>
      <c r="L63" s="51"/>
    </row>
    <row r="64" spans="1:12" ht="15" hidden="1" x14ac:dyDescent="0.15">
      <c r="A64" s="51" t="s">
        <v>52</v>
      </c>
      <c r="B64" s="51" t="s">
        <v>53</v>
      </c>
      <c r="C64" s="49"/>
      <c r="D64" s="49"/>
      <c r="E64" s="58">
        <v>33</v>
      </c>
      <c r="F64" s="58">
        <v>33</v>
      </c>
      <c r="G64" s="54" t="s">
        <v>117</v>
      </c>
      <c r="H64" s="49"/>
      <c r="I64" s="49"/>
      <c r="J64" s="49">
        <v>0.22417330708431127</v>
      </c>
      <c r="K64" s="50"/>
      <c r="L64" s="51"/>
    </row>
    <row r="65" spans="1:12" ht="15" hidden="1" x14ac:dyDescent="0.15">
      <c r="A65" s="51" t="s">
        <v>54</v>
      </c>
      <c r="B65" s="51" t="s">
        <v>55</v>
      </c>
      <c r="C65" s="49"/>
      <c r="D65" s="49"/>
      <c r="E65" s="58">
        <v>26</v>
      </c>
      <c r="F65" s="58">
        <v>26</v>
      </c>
      <c r="G65" s="54" t="s">
        <v>118</v>
      </c>
      <c r="H65" s="49"/>
      <c r="I65" s="49"/>
      <c r="J65" s="49">
        <v>9.5273655510832288E-3</v>
      </c>
      <c r="K65" s="50"/>
      <c r="L65" s="51"/>
    </row>
    <row r="66" spans="1:12" s="32" customFormat="1" ht="15" hidden="1" x14ac:dyDescent="0.15">
      <c r="A66" s="52" t="s">
        <v>56</v>
      </c>
      <c r="B66" s="52" t="s">
        <v>57</v>
      </c>
      <c r="C66" s="53"/>
      <c r="D66" s="53"/>
      <c r="E66" s="55">
        <v>105</v>
      </c>
      <c r="F66" s="55">
        <v>105</v>
      </c>
      <c r="G66" s="56"/>
      <c r="H66" s="53"/>
      <c r="I66" s="53"/>
      <c r="J66" s="53">
        <v>5.1335718796970484</v>
      </c>
      <c r="K66" s="57"/>
      <c r="L66" s="52"/>
    </row>
    <row r="67" spans="1:12" ht="15" x14ac:dyDescent="0.15">
      <c r="A67" s="51">
        <v>2.6</v>
      </c>
      <c r="B67" s="51" t="s">
        <v>58</v>
      </c>
      <c r="C67" s="49"/>
      <c r="D67" s="49"/>
      <c r="E67" s="58">
        <v>259</v>
      </c>
      <c r="F67" s="58">
        <v>259</v>
      </c>
      <c r="G67" s="54" t="s">
        <v>119</v>
      </c>
      <c r="H67" s="49"/>
      <c r="I67" s="49"/>
      <c r="J67" s="49">
        <v>5.1335718796970484</v>
      </c>
      <c r="K67" s="50"/>
      <c r="L67" s="51"/>
    </row>
    <row r="68" spans="1:12" ht="15" x14ac:dyDescent="0.15">
      <c r="A68" s="51">
        <v>2.7</v>
      </c>
      <c r="B68" s="51" t="s">
        <v>59</v>
      </c>
      <c r="C68" s="49"/>
      <c r="D68" s="49"/>
      <c r="E68" s="58">
        <v>1.2196080000000002</v>
      </c>
      <c r="F68" s="58">
        <v>1.2196080000000002</v>
      </c>
      <c r="G68" s="54"/>
      <c r="H68" s="49"/>
      <c r="I68" s="49"/>
      <c r="J68" s="49">
        <v>0</v>
      </c>
      <c r="K68" s="50"/>
      <c r="L68" s="51"/>
    </row>
    <row r="69" spans="1:12" s="34" customFormat="1" ht="15" x14ac:dyDescent="0.15">
      <c r="A69" s="51">
        <v>2.8</v>
      </c>
      <c r="B69" s="51" t="s">
        <v>60</v>
      </c>
      <c r="C69" s="49"/>
      <c r="D69" s="49"/>
      <c r="E69" s="58">
        <v>6</v>
      </c>
      <c r="F69" s="58">
        <v>6</v>
      </c>
      <c r="G69" s="54"/>
      <c r="H69" s="49"/>
      <c r="I69" s="49"/>
      <c r="J69" s="49">
        <v>96.683747462051628</v>
      </c>
      <c r="K69" s="50"/>
      <c r="L69" s="51"/>
    </row>
    <row r="70" spans="1:12" s="34" customFormat="1" ht="15" x14ac:dyDescent="0.15">
      <c r="A70" s="51">
        <v>2.9</v>
      </c>
      <c r="B70" s="51" t="s">
        <v>61</v>
      </c>
      <c r="C70" s="49"/>
      <c r="D70" s="49"/>
      <c r="E70" s="58">
        <v>1.6869499999999999</v>
      </c>
      <c r="F70" s="58">
        <v>1.6869499999999999</v>
      </c>
      <c r="G70" s="54" t="s">
        <v>133</v>
      </c>
      <c r="H70" s="49"/>
      <c r="I70" s="49"/>
      <c r="J70" s="49">
        <v>3.3162525379483703</v>
      </c>
      <c r="K70" s="50"/>
      <c r="L70" s="51"/>
    </row>
    <row r="71" spans="1:12" s="34" customFormat="1" ht="15" x14ac:dyDescent="0.15">
      <c r="A71" s="51">
        <v>3</v>
      </c>
      <c r="B71" s="51" t="s">
        <v>62</v>
      </c>
      <c r="C71" s="49"/>
      <c r="D71" s="49"/>
      <c r="E71" s="58">
        <v>166.8331416</v>
      </c>
      <c r="F71" s="58">
        <v>166.8331416</v>
      </c>
      <c r="G71" s="54"/>
      <c r="H71" s="49"/>
      <c r="I71" s="49"/>
      <c r="J71" s="49">
        <v>100</v>
      </c>
      <c r="K71" s="50"/>
      <c r="L71" s="51"/>
    </row>
    <row r="72" spans="1:12" ht="15" x14ac:dyDescent="0.15">
      <c r="A72" s="51">
        <v>3.1</v>
      </c>
      <c r="B72" s="51" t="s">
        <v>63</v>
      </c>
      <c r="C72" s="49"/>
      <c r="D72" s="49"/>
      <c r="E72" s="58">
        <v>162</v>
      </c>
      <c r="F72" s="58">
        <v>162</v>
      </c>
      <c r="G72" s="48"/>
      <c r="H72" s="48"/>
      <c r="I72" s="48"/>
      <c r="J72" s="48"/>
      <c r="K72" s="48"/>
      <c r="L72" s="51"/>
    </row>
    <row r="73" spans="1:12" ht="15" x14ac:dyDescent="0.15">
      <c r="A73" s="51">
        <v>3.2</v>
      </c>
      <c r="B73" s="51" t="s">
        <v>64</v>
      </c>
      <c r="C73" s="49"/>
      <c r="D73" s="49"/>
      <c r="E73" s="58">
        <v>4.8331416000000003</v>
      </c>
      <c r="F73" s="58">
        <v>4.8331416000000003</v>
      </c>
      <c r="G73" s="48"/>
      <c r="H73" s="48"/>
      <c r="I73" s="48"/>
      <c r="J73" s="48"/>
      <c r="K73" s="48"/>
      <c r="L73" s="51"/>
    </row>
    <row r="74" spans="1:12" ht="15" x14ac:dyDescent="0.15">
      <c r="A74" s="51">
        <v>4</v>
      </c>
      <c r="B74" s="51" t="s">
        <v>65</v>
      </c>
      <c r="C74" s="49"/>
      <c r="D74" s="49"/>
      <c r="E74" s="58">
        <v>305.18199999999996</v>
      </c>
      <c r="F74" s="58">
        <v>305.18199999999996</v>
      </c>
      <c r="G74" s="48"/>
      <c r="H74" s="48"/>
      <c r="I74" s="48"/>
      <c r="J74" s="48"/>
      <c r="K74" s="48"/>
      <c r="L74" s="51"/>
    </row>
    <row r="75" spans="1:12" ht="15" x14ac:dyDescent="0.15">
      <c r="A75" s="51">
        <v>4.0999999999999996</v>
      </c>
      <c r="B75" s="51" t="s">
        <v>66</v>
      </c>
      <c r="C75" s="49"/>
      <c r="D75" s="49"/>
      <c r="E75" s="58">
        <v>272.06639999999999</v>
      </c>
      <c r="F75" s="58">
        <v>272.06639999999999</v>
      </c>
      <c r="G75" s="48"/>
      <c r="H75" s="48"/>
      <c r="I75" s="48"/>
      <c r="J75" s="48"/>
      <c r="K75" s="48"/>
      <c r="L75" s="51"/>
    </row>
    <row r="76" spans="1:12" ht="15" x14ac:dyDescent="0.15">
      <c r="A76" s="51">
        <v>4.2</v>
      </c>
      <c r="B76" s="51" t="s">
        <v>67</v>
      </c>
      <c r="C76" s="49"/>
      <c r="D76" s="49"/>
      <c r="E76" s="58">
        <v>32.835599999999999</v>
      </c>
      <c r="F76" s="58">
        <v>32.835599999999999</v>
      </c>
      <c r="G76" s="48"/>
      <c r="H76" s="48"/>
      <c r="I76" s="48"/>
      <c r="J76" s="48"/>
      <c r="K76" s="48"/>
      <c r="L76" s="51"/>
    </row>
    <row r="77" spans="1:12" ht="15" x14ac:dyDescent="0.15">
      <c r="A77" s="51">
        <v>4.3</v>
      </c>
      <c r="B77" s="51" t="s">
        <v>68</v>
      </c>
      <c r="C77" s="49"/>
      <c r="D77" s="49"/>
      <c r="E77" s="58">
        <v>0.28000000000000003</v>
      </c>
      <c r="F77" s="58">
        <v>0.28000000000000003</v>
      </c>
      <c r="G77" s="48"/>
      <c r="H77" s="48"/>
      <c r="I77" s="48"/>
      <c r="J77" s="48"/>
      <c r="K77" s="48"/>
      <c r="L77" s="51"/>
    </row>
    <row r="78" spans="1:12" ht="15" x14ac:dyDescent="0.15">
      <c r="A78" s="51">
        <v>5</v>
      </c>
      <c r="B78" s="51" t="s">
        <v>69</v>
      </c>
      <c r="C78" s="49"/>
      <c r="D78" s="49"/>
      <c r="E78" s="58">
        <v>148.30126960000001</v>
      </c>
      <c r="F78" s="58">
        <v>148.30126960000001</v>
      </c>
      <c r="G78" s="48"/>
      <c r="H78" s="48"/>
      <c r="I78" s="48"/>
      <c r="J78" s="48"/>
      <c r="K78" s="48"/>
      <c r="L78" s="51"/>
    </row>
    <row r="79" spans="1:12" ht="15" x14ac:dyDescent="0.15">
      <c r="A79" s="51">
        <v>5.0999999999999996</v>
      </c>
      <c r="B79" s="51" t="s">
        <v>70</v>
      </c>
      <c r="C79" s="49"/>
      <c r="D79" s="49"/>
      <c r="E79" s="58">
        <v>97.310426399999997</v>
      </c>
      <c r="F79" s="58">
        <v>97.310426399999997</v>
      </c>
      <c r="G79" s="48"/>
      <c r="H79" s="48"/>
      <c r="I79" s="48"/>
      <c r="J79" s="48"/>
      <c r="K79" s="48"/>
      <c r="L79" s="51"/>
    </row>
    <row r="80" spans="1:12" ht="15" x14ac:dyDescent="0.15">
      <c r="A80" s="51">
        <v>5.2</v>
      </c>
      <c r="B80" s="51" t="s">
        <v>71</v>
      </c>
      <c r="C80" s="49"/>
      <c r="D80" s="49"/>
      <c r="E80" s="58">
        <v>48.655213199999999</v>
      </c>
      <c r="F80" s="58">
        <v>48.655213199999999</v>
      </c>
      <c r="G80" s="48"/>
      <c r="H80" s="48"/>
      <c r="I80" s="48"/>
      <c r="J80" s="48"/>
      <c r="K80" s="48"/>
      <c r="L80" s="51"/>
    </row>
    <row r="81" spans="1:12" ht="15" x14ac:dyDescent="0.15">
      <c r="A81" s="51">
        <v>5.3</v>
      </c>
      <c r="B81" s="51" t="s">
        <v>72</v>
      </c>
      <c r="C81" s="49"/>
      <c r="D81" s="49"/>
      <c r="E81" s="58">
        <v>2.3356300000000001</v>
      </c>
      <c r="F81" s="58">
        <v>2.3356300000000001</v>
      </c>
      <c r="G81" s="48"/>
      <c r="H81" s="48"/>
      <c r="I81" s="48"/>
      <c r="J81" s="48"/>
      <c r="K81" s="48"/>
      <c r="L81" s="51"/>
    </row>
    <row r="82" spans="1:12" s="32" customFormat="1" ht="30" x14ac:dyDescent="0.15">
      <c r="A82" s="52" t="s">
        <v>73</v>
      </c>
      <c r="B82" s="52" t="s">
        <v>188</v>
      </c>
      <c r="C82" s="53" t="s">
        <v>75</v>
      </c>
      <c r="D82" s="53" t="s">
        <v>75</v>
      </c>
      <c r="E82" s="55">
        <v>1091.2415031359999</v>
      </c>
      <c r="F82" s="55">
        <v>1091.2415031359999</v>
      </c>
      <c r="G82" s="59"/>
      <c r="H82" s="59"/>
      <c r="I82" s="59"/>
      <c r="J82" s="59"/>
      <c r="K82" s="59"/>
      <c r="L82" s="60" t="s">
        <v>189</v>
      </c>
    </row>
    <row r="83" spans="1:12" s="32" customFormat="1" ht="15" hidden="1" x14ac:dyDescent="0.15">
      <c r="A83" s="52">
        <v>1</v>
      </c>
      <c r="B83" s="52" t="s">
        <v>76</v>
      </c>
      <c r="C83" s="53" t="s">
        <v>75</v>
      </c>
      <c r="D83" s="53" t="s">
        <v>75</v>
      </c>
      <c r="E83" s="55">
        <v>1091.2415031359999</v>
      </c>
      <c r="F83" s="55">
        <v>1091.2415031359999</v>
      </c>
      <c r="G83" s="59"/>
      <c r="H83" s="59"/>
      <c r="I83" s="59"/>
      <c r="J83" s="59"/>
      <c r="K83" s="59"/>
      <c r="L83" s="52"/>
    </row>
    <row r="84" spans="1:12" s="32" customFormat="1" ht="15" hidden="1" x14ac:dyDescent="0.15">
      <c r="A84" s="52">
        <v>2</v>
      </c>
      <c r="B84" s="52" t="s">
        <v>77</v>
      </c>
      <c r="C84" s="53"/>
      <c r="D84" s="53"/>
      <c r="E84" s="55"/>
      <c r="F84" s="55">
        <v>0</v>
      </c>
      <c r="G84" s="59"/>
      <c r="H84" s="59"/>
      <c r="I84" s="59"/>
      <c r="J84" s="59"/>
      <c r="K84" s="59"/>
      <c r="L84" s="52"/>
    </row>
    <row r="85" spans="1:12" s="32" customFormat="1" ht="15" x14ac:dyDescent="0.15">
      <c r="A85" s="52" t="s">
        <v>78</v>
      </c>
      <c r="B85" s="52" t="s">
        <v>79</v>
      </c>
      <c r="C85" s="53"/>
      <c r="D85" s="53"/>
      <c r="E85" s="55"/>
      <c r="F85" s="55">
        <v>21564.760292335999</v>
      </c>
      <c r="G85" s="59"/>
      <c r="H85" s="59"/>
      <c r="I85" s="59"/>
      <c r="J85" s="59"/>
      <c r="K85" s="59"/>
      <c r="L85" s="52"/>
    </row>
    <row r="86" spans="1:12" s="32" customFormat="1" ht="15" x14ac:dyDescent="0.15">
      <c r="A86" s="52" t="s">
        <v>80</v>
      </c>
      <c r="B86" s="52" t="s">
        <v>81</v>
      </c>
      <c r="C86" s="53"/>
      <c r="D86" s="53"/>
      <c r="E86" s="55"/>
      <c r="F86" s="55">
        <v>659</v>
      </c>
      <c r="G86" s="59"/>
      <c r="H86" s="59"/>
      <c r="I86" s="59"/>
      <c r="J86" s="59"/>
      <c r="K86" s="59"/>
      <c r="L86" s="52"/>
    </row>
    <row r="87" spans="1:12" s="32" customFormat="1" ht="15" x14ac:dyDescent="0.15">
      <c r="A87" s="52" t="s">
        <v>161</v>
      </c>
      <c r="B87" s="52" t="s">
        <v>82</v>
      </c>
      <c r="C87" s="53"/>
      <c r="D87" s="53"/>
      <c r="E87" s="55"/>
      <c r="F87" s="55">
        <v>22223.760292335999</v>
      </c>
      <c r="G87" s="59"/>
      <c r="H87" s="59"/>
      <c r="I87" s="59"/>
      <c r="J87" s="59"/>
      <c r="K87" s="59"/>
      <c r="L87" s="52"/>
    </row>
    <row r="88" spans="1:12" x14ac:dyDescent="0.15">
      <c r="C88" s="33"/>
      <c r="D88" s="33"/>
      <c r="E88" s="33"/>
      <c r="F88" s="33"/>
    </row>
    <row r="89" spans="1:12" x14ac:dyDescent="0.15">
      <c r="C89" s="33"/>
      <c r="D89" s="33"/>
      <c r="E89" s="33" t="s">
        <v>182</v>
      </c>
      <c r="F89" s="33"/>
    </row>
    <row r="90" spans="1:12" x14ac:dyDescent="0.15">
      <c r="C90" s="33"/>
      <c r="D90" s="33"/>
      <c r="E90" s="33" t="s">
        <v>183</v>
      </c>
      <c r="F90" s="33"/>
    </row>
  </sheetData>
  <mergeCells count="2">
    <mergeCell ref="G4:I4"/>
    <mergeCell ref="A2:L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方案一</vt:lpstr>
      <vt:lpstr>投资表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2019-08-21T06:19:23Z</dcterms:modified>
</cp:coreProperties>
</file>